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<sst xmlns="http://schemas.openxmlformats.org/spreadsheetml/2006/main" count="3454" uniqueCount="1392">
  <si>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</si>
  <si>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</si>
  <si>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</si>
  <si>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</si>
  <si>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</si>
  <si>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</si>
  <si>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</si>
  <si>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</si>
  <si>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</si>
  <si>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</si>
  <si>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</si>
  <si>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</si>
  <si>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</si>
  <si>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</si>
  <si>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</si>
  <si>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</si>
  <si>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</si>
  <si>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</si>
  <si>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</si>
  <si>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</si>
  <si>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</si>
  <si>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</si>
  <si>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</si>
  <si>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</si>
  <si>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</si>
  <si>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</si>
  <si>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</si>
  <si>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</si>
  <si>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</si>
  <si>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</si>
  <si>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</si>
  <si>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</si>
  <si>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</si>
  <si>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</si>
  <si>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</si>
  <si>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</si>
  <si>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</si>
  <si>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</si>
  <si>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</si>
  <si>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</si>
  <si>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</si>
  <si>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</si>
  <si>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</si>
  <si>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</si>
  <si>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</si>
  <si>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</si>
  <si>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</si>
  <si>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</si>
  <si>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</si>
  <si>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</si>
  <si>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</si>
  <si>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</si>
  <si>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</si>
  <si>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</si>
  <si>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</si>
  <si>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</si>
  <si>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</si>
  <si>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</si>
  <si>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</si>
  <si>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</si>
  <si>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</si>
  <si>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</si>
  <si>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</si>
  <si>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</si>
  <si>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</si>
  <si>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</si>
  <si>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</si>
  <si>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</si>
  <si>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</si>
  <si>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</si>
  <si>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</si>
  <si>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</si>
  <si>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</si>
  <si>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</si>
  <si>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</si>
  <si>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</si>
  <si>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</si>
  <si>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</si>
  <si>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</si>
  <si>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</si>
  <si>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</si>
  <si>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</si>
  <si>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</si>
  <si>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</si>
  <si>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</si>
  <si>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</si>
  <si>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</si>
  <si>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</si>
  <si>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</si>
  <si>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</si>
  <si>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</si>
  <si>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</si>
  <si>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</si>
  <si>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</si>
  <si>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</si>
  <si>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</si>
  <si>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</si>
  <si>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</si>
  <si>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</si>
  <si>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</si>
  <si>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</si>
  <si>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</si>
  <si>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</si>
  <si>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</si>
  <si>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</si>
  <si>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</si>
  <si>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</si>
  <si>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</si>
  <si>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</si>
  <si>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</si>
  <si>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</si>
  <si>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</si>
  <si>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</si>
  <si>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</si>
  <si>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</si>
  <si>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</si>
  <si>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</si>
  <si>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</si>
  <si>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</si>
  <si>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</si>
  <si>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</si>
  <si>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</si>
  <si>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</si>
  <si>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</si>
  <si>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</si>
  <si>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</si>
  <si>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</si>
  <si>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</si>
  <si>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</si>
  <si>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</si>
  <si>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</si>
  <si>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</si>
  <si>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</si>
  <si>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</si>
  <si>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</si>
  <si>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</si>
  <si>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</si>
  <si>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</si>
  <si>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</si>
  <si>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</si>
  <si>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</si>
  <si>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</si>
  <si>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</si>
  <si>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</si>
  <si>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</si>
  <si>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</si>
  <si>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</si>
  <si>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</si>
  <si>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</si>
  <si>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</si>
  <si>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</si>
  <si>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</si>
  <si>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</si>
  <si>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</si>
  <si>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</si>
  <si>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</si>
  <si>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</si>
  <si>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</si>
  <si>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</si>
  <si>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</si>
  <si>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</si>
  <si>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</si>
  <si>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</si>
  <si>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</si>
  <si>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</si>
  <si>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</si>
  <si>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</si>
  <si>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</si>
  <si>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</si>
  <si>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</si>
  <si>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</si>
  <si>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</si>
  <si>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</si>
  <si>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</si>
  <si>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</si>
  <si>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</si>
  <si>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</si>
  <si>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</si>
  <si>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</si>
  <si>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</si>
  <si>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</si>
  <si>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</si>
  <si>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</si>
  <si>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</si>
  <si>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</si>
  <si>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</si>
  <si>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</si>
  <si>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</si>
  <si>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</si>
  <si>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</si>
  <si>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</si>
  <si>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</si>
  <si>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</si>
  <si>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</si>
  <si>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</si>
  <si>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</si>
  <si>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</si>
  <si>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</si>
  <si>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</si>
  <si>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</si>
  <si>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</si>
  <si>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</si>
  <si>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</si>
  <si>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</si>
  <si>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</si>
  <si>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</si>
  <si>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</si>
  <si>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</si>
  <si>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</si>
  <si>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</si>
  <si>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</si>
  <si>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</si>
  <si>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</si>
  <si>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</si>
  <si>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</si>
  <si>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</si>
  <si>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</si>
  <si>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</si>
  <si>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</si>
  <si>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</si>
  <si>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</si>
  <si>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</si>
  <si>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</si>
  <si>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</si>
  <si>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</si>
  <si>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</si>
  <si>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</si>
  <si>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</si>
  <si>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</si>
  <si>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</si>
  <si>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</si>
  <si>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</si>
  <si>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</si>
  <si>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</si>
  <si>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</si>
  <si>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</si>
  <si>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</si>
  <si>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</si>
  <si>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</si>
  <si>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</si>
  <si>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</si>
  <si>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</si>
  <si>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</si>
  <si>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</si>
  <si>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</si>
  <si>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</si>
  <si>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</si>
  <si>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</si>
  <si>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</si>
  <si>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</si>
  <si>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</si>
  <si>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</si>
  <si>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</si>
  <si>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</si>
  <si>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</si>
  <si>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</si>
  <si>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</si>
  <si>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</si>
  <si>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</si>
  <si>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</si>
  <si>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</si>
  <si>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</si>
  <si>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</si>
  <si>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</si>
  <si>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</si>
  <si>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</si>
  <si>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</si>
  <si>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</si>
  <si>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</si>
  <si>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</si>
  <si>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</si>
  <si>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</si>
  <si>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</si>
  <si>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</si>
  <si>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</si>
  <si>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</si>
  <si>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</si>
  <si>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</si>
  <si>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</si>
  <si>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</si>
  <si>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</si>
  <si>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</si>
  <si>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</si>
  <si>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</si>
  <si>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</si>
  <si>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</si>
  <si>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</si>
  <si>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</si>
  <si>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</si>
  <si>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</si>
  <si>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</si>
  <si>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</si>
  <si>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</si>
  <si>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</si>
  <si>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</si>
  <si>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</si>
  <si>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</si>
  <si>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</si>
  <si>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</si>
  <si>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</si>
  <si>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</si>
  <si>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</si>
  <si>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</si>
  <si>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</si>
  <si>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</si>
  <si>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</si>
  <si>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</si>
  <si>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</si>
  <si>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</si>
  <si>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</si>
  <si>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</si>
  <si>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</si>
  <si>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</si>
  <si>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</si>
  <si>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</si>
  <si>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</si>
  <si>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</si>
  <si>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</si>
  <si>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</si>
  <si>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</si>
  <si>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</si>
  <si>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</si>
  <si>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</si>
  <si>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</si>
  <si>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</si>
  <si>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</si>
  <si>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</si>
  <si>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</si>
  <si>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</si>
  <si>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</si>
  <si>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</si>
  <si>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</si>
  <si>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</si>
  <si>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</si>
  <si>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</si>
  <si>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</si>
  <si>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</si>
  <si>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</si>
  <si>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</si>
  <si>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</si>
  <si>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</si>
  <si>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</si>
  <si>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</si>
  <si>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</si>
  <si>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</si>
  <si>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</si>
  <si>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</si>
  <si>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</si>
  <si>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</si>
  <si>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</si>
  <si>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</si>
  <si>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</si>
  <si>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</si>
  <si>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</si>
  <si>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</si>
  <si>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</si>
  <si>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</si>
  <si>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</si>
  <si>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</si>
  <si>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</si>
  <si>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</si>
  <si>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</si>
  <si>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</si>
  <si>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</si>
  <si>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</si>
  <si>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</si>
  <si>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</si>
  <si>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</si>
  <si>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</si>
  <si>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</si>
  <si>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</si>
  <si>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</si>
  <si>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</si>
  <si>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</si>
  <si>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</si>
  <si>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</si>
  <si>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</si>
  <si>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</si>
  <si>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</si>
  <si>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</si>
  <si>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</si>
  <si>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</si>
  <si>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</si>
  <si>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</si>
  <si>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</si>
  <si>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</si>
  <si>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</si>
  <si>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</si>
  <si>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</si>
  <si>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</si>
  <si>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</si>
  <si>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</si>
  <si>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</si>
  <si>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</si>
  <si>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</si>
  <si>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</si>
  <si>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</si>
  <si>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</si>
  <si>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</si>
  <si>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</si>
  <si>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</si>
  <si>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</si>
  <si>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</si>
  <si>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</si>
  <si>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</si>
  <si>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</si>
  <si>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</si>
  <si>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</si>
  <si>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</si>
  <si>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</si>
  <si>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</si>
  <si>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</si>
  <si>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</si>
  <si>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</si>
  <si>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</si>
  <si>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</si>
  <si>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</si>
  <si>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</si>
  <si>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</si>
  <si>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</si>
  <si>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</si>
  <si>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</si>
  <si>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</si>
  <si>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</si>
  <si>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</si>
  <si>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</si>
  <si>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</si>
  <si>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</si>
  <si>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</si>
  <si>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</si>
  <si>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</si>
  <si>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</si>
  <si>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</si>
  <si>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</si>
  <si>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</si>
  <si>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</si>
  <si>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</si>
  <si>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</si>
  <si>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</si>
  <si>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</si>
  <si>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</si>
  <si>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</si>
  <si>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</si>
  <si>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</si>
  <si>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</si>
  <si>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</si>
  <si>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</si>
  <si>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</si>
  <si>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</si>
  <si>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</si>
  <si>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</si>
  <si>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</si>
  <si>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</si>
  <si>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</si>
  <si>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</si>
  <si>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</si>
  <si>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</si>
  <si>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</si>
  <si>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</si>
  <si>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</si>
  <si>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</si>
  <si>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</si>
  <si>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</si>
  <si>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</si>
  <si>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</si>
  <si>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</si>
  <si>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</si>
  <si>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</si>
  <si>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</si>
  <si>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</si>
  <si>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</si>
  <si>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</si>
  <si>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</si>
  <si>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</si>
  <si>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</si>
  <si>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</si>
  <si>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</si>
  <si>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</si>
  <si>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</si>
  <si>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</si>
  <si>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</si>
  <si>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</si>
  <si>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</si>
  <si>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</si>
  <si>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</si>
  <si>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</si>
  <si>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</si>
  <si>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</si>
  <si>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</si>
  <si>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</si>
  <si>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</si>
  <si>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</si>
  <si>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</si>
  <si>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</si>
  <si>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</si>
  <si>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</si>
  <si>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</si>
  <si>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</si>
  <si>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</si>
  <si>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</si>
  <si>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</si>
  <si>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</si>
  <si>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</si>
  <si>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</si>
  <si>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</si>
  <si>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</si>
  <si>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</si>
  <si>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</si>
  <si>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</si>
  <si>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</si>
  <si>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</si>
  <si>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</si>
  <si>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</si>
  <si>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</si>
  <si>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</si>
  <si>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</si>
  <si>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</si>
  <si>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</si>
  <si>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</si>
  <si>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</si>
  <si>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</si>
  <si>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</si>
  <si>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</si>
  <si>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</si>
  <si>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</si>
  <si>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</si>
  <si>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</si>
  <si>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</si>
  <si>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</si>
  <si>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</si>
  <si>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</si>
  <si>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</si>
  <si>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</si>
  <si>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</si>
  <si>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</si>
  <si>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</si>
  <si>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</si>
  <si>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</si>
  <si>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</si>
  <si>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</si>
  <si>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</si>
  <si>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</si>
  <si>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</si>
  <si>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</si>
  <si>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</si>
  <si>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</si>
  <si>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</si>
  <si>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</si>
  <si>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</si>
  <si>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</si>
  <si>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</si>
  <si>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</si>
  <si>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</si>
  <si>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</si>
  <si>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</si>
  <si>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</si>
  <si>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</si>
  <si>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</si>
  <si>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</si>
  <si>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</si>
  <si>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</si>
  <si>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</si>
  <si>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</si>
  <si>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</si>
  <si>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</si>
  <si>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</si>
  <si>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</si>
  <si>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</si>
  <si>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</si>
  <si>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</si>
  <si>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</si>
  <si>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</si>
  <si>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</si>
  <si>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</si>
  <si>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</si>
  <si>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</si>
  <si>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</si>
  <si>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</si>
  <si>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</si>
  <si>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</si>
  <si>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</si>
  <si>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</si>
  <si>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</si>
  <si>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</si>
  <si>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</si>
  <si>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</si>
  <si>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</si>
  <si>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</si>
  <si>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</si>
  <si>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</si>
  <si>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</si>
  <si>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</si>
  <si>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</si>
  <si>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</si>
  <si>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</si>
  <si>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</si>
  <si>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</si>
  <si>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</si>
  <si>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</si>
  <si>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</si>
  <si>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</si>
  <si>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</si>
  <si>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</si>
  <si>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</si>
  <si>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</si>
  <si>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</si>
  <si>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</si>
  <si>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</si>
  <si>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</si>
  <si>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</si>
  <si>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</si>
  <si>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</si>
  <si>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</si>
  <si>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</si>
  <si>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</si>
  <si>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</si>
  <si>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</si>
  <si>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</si>
  <si>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</si>
  <si>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</si>
  <si>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</si>
  <si>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</si>
  <si>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</si>
  <si>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</si>
  <si>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</si>
  <si>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</si>
  <si>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</si>
  <si>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</si>
  <si>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</si>
  <si>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</si>
  <si>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</si>
  <si>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</si>
  <si>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</si>
  <si>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</si>
  <si>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</si>
  <si>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</si>
  <si>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</si>
  <si>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</si>
  <si>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</si>
  <si>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</si>
  <si>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</si>
  <si>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</si>
  <si>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</si>
  <si>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</si>
  <si>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</si>
  <si>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</si>
  <si>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</si>
  <si>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</si>
  <si>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</si>
  <si>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</si>
  <si>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</si>
  <si>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</si>
  <si>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</si>
  <si>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</si>
  <si>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</si>
  <si>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</si>
  <si>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</si>
  <si>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</si>
  <si>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</si>
  <si>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</si>
  <si>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</si>
  <si>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</si>
  <si>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</si>
  <si>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</si>
  <si>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</si>
  <si>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</si>
  <si>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</si>
  <si>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</si>
  <si>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</si>
  <si>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</si>
  <si>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</si>
  <si>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</si>
  <si>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</si>
  <si>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</si>
  <si>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</si>
  <si>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</si>
  <si>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</si>
  <si>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</si>
  <si>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</si>
  <si>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</si>
  <si>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</si>
  <si>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</si>
  <si>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</si>
  <si>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</si>
  <si>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</si>
  <si>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</si>
  <si>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</si>
  <si>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</si>
  <si>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</si>
  <si>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</si>
  <si>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</si>
  <si>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</si>
  <si>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</si>
  <si>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</si>
  <si>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</si>
  <si>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</si>
  <si>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</si>
  <si>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</si>
  <si>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</si>
  <si>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</si>
  <si>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</si>
  <si>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</si>
  <si>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</si>
  <si>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</si>
  <si>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</si>
  <si>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</si>
  <si>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</si>
  <si>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</si>
  <si>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</si>
  <si>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</si>
  <si>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</si>
  <si>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</si>
  <si>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</si>
  <si>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</si>
  <si>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</si>
  <si>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</si>
  <si>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</si>
  <si>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</si>
  <si>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</si>
  <si>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</si>
  <si>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</si>
  <si>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</si>
  <si>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</si>
  <si>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</si>
  <si>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</si>
  <si>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</si>
  <si>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</si>
  <si>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</si>
  <si>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</si>
  <si>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</si>
  <si>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</si>
  <si>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</si>
  <si>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</si>
  <si>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</si>
  <si>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</si>
  <si>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</si>
  <si>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</si>
  <si>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</si>
  <si>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</si>
  <si>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</si>
  <si>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</si>
  <si>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</si>
  <si>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</si>
  <si>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</si>
  <si>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</si>
  <si>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</si>
  <si>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</si>
  <si>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</si>
  <si>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</si>
  <si>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</si>
  <si>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</si>
  <si>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</si>
  <si>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</si>
  <si>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</si>
  <si>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</si>
  <si>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</si>
  <si>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</si>
  <si>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</si>
  <si>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</si>
  <si>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</si>
  <si>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</si>
  <si>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</si>
  <si>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</si>
  <si>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</si>
  <si>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</si>
  <si>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</si>
  <si>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</si>
  <si>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</si>
  <si>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</si>
  <si>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</si>
  <si>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</si>
  <si>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</si>
  <si>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</si>
  <si>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</si>
  <si>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</si>
  <si>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</si>
  <si>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</si>
  <si>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</si>
  <si>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</si>
  <si>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</si>
  <si>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</si>
  <si>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</si>
  <si>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</si>
  <si>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</si>
  <si>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</si>
  <si>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</si>
  <si>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</si>
  <si>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</si>
  <si>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</si>
  <si>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</si>
  <si>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</si>
  <si>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</si>
  <si>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</si>
  <si>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</si>
  <si>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</si>
  <si>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</si>
  <si>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</si>
  <si>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</si>
  <si>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</si>
  <si>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</si>
  <si>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</si>
  <si>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</si>
  <si>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</si>
  <si>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</si>
  <si>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</si>
  <si>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</si>
  <si>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</si>
  <si>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</si>
  <si>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</si>
  <si>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</si>
  <si>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</si>
  <si>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</si>
  <si>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</si>
  <si>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</si>
  <si>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</si>
  <si>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</si>
  <si>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</si>
  <si>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</si>
  <si>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</si>
  <si>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</si>
  <si>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</si>
  <si>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</si>
  <si>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</si>
  <si>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</si>
  <si>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</si>
  <si>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</si>
  <si>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</si>
  <si>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</si>
  <si>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</si>
  <si>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</si>
  <si>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</si>
  <si>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</si>
  <si>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</si>
  <si>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</si>
  <si>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</si>
  <si>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</si>
  <si>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</si>
  <si>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</si>
  <si>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</si>
  <si>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</si>
  <si>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</si>
  <si>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</si>
  <si>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</si>
  <si>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</si>
  <si>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</si>
  <si>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</si>
  <si>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</si>
  <si>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</si>
  <si>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</si>
  <si>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</si>
  <si>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</si>
  <si>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</si>
  <si>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</si>
  <si>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</si>
  <si>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</si>
  <si>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</si>
  <si>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</si>
  <si>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</si>
  <si>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</si>
  <si>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</si>
  <si>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</si>
  <si>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</si>
  <si>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</si>
  <si>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</si>
  <si>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</si>
  <si>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</si>
  <si>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</si>
  <si>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</si>
  <si>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</si>
  <si>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</si>
  <si>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</si>
  <si>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</si>
  <si>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</si>
  <si>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Seguimiento al 100% de los procesos judiciales activos</t>
  </si>
  <si>
    <t xml:space="preserve">Realizar las actividades judiciales requeridas a la Oficina
</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</si>
  <si>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</si>
  <si>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</si>
  <si>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PROCESO CONTROL INTERNO</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</si>
  <si>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</si>
  <si>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</si>
  <si>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</si>
  <si>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</si>
  <si>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</si>
  <si>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</si>
  <si>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</si>
  <si>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</si>
  <si>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</si>
  <si>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</si>
  <si>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</si>
  <si>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</si>
  <si>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</si>
  <si>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</si>
  <si>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</si>
  <si>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</si>
  <si>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</si>
  <si>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</si>
  <si>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</si>
  <si>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</si>
  <si>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</si>
  <si>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</si>
  <si>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</si>
  <si>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</si>
  <si>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</si>
  <si>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</si>
  <si>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</si>
  <si>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</si>
  <si>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</si>
  <si>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</si>
  <si>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</si>
  <si>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</si>
  <si>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</si>
  <si>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</si>
  <si>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</si>
  <si>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</si>
  <si>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</si>
  <si>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</si>
  <si>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</si>
  <si>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</si>
  <si>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</si>
  <si>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</si>
  <si>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</si>
  <si>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</si>
  <si>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</si>
  <si>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</si>
  <si>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</si>
  <si>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</si>
  <si>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</si>
  <si>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</si>
  <si>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</si>
  <si>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</si>
  <si>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</si>
  <si>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</si>
  <si>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</si>
  <si>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</si>
  <si>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</si>
  <si>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</si>
  <si>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</si>
  <si>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</si>
  <si>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</si>
  <si>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</si>
  <si>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</si>
  <si>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</si>
  <si>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</si>
  <si>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(Número de casos  revisados /Total de solicitudes) x 100</t>
  </si>
  <si>
    <t>Liderar los planes, programas y proyectos de la Entidad y controlar su ejecución.</t>
  </si>
  <si>
    <t>Índice de cumplimiento del Plan Anual de Acción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</si>
  <si>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</si>
  <si>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</si>
  <si>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</si>
  <si>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</si>
  <si>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</si>
  <si>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</si>
  <si>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</si>
  <si>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</si>
  <si>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</si>
  <si>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</si>
  <si>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</si>
  <si>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</si>
  <si>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</si>
  <si>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(Total de recursos de cooperación ejecutados /Total de recursos de cooperación pactados)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</si>
  <si>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</si>
  <si>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</si>
  <si>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</si>
  <si>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</si>
  <si>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</si>
  <si>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</si>
  <si>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</si>
  <si>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</si>
  <si>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</si>
  <si>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</si>
  <si>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</si>
  <si>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</si>
  <si>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</si>
  <si>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</si>
  <si>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</si>
  <si>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</si>
  <si>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</si>
  <si>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</si>
  <si>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</si>
  <si>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</si>
  <si>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Gerente General,  Secretario General y Profesional universitario</t>
  </si>
  <si>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</si>
  <si>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</si>
  <si>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</si>
  <si>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</si>
  <si>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</si>
  <si>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</si>
  <si>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</si>
  <si>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 xml:space="preserve"> PROCESO GESTIÓN RECURSOS FÍSICOS</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</si>
  <si>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</si>
  <si>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</si>
  <si>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</si>
  <si>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</si>
  <si>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</si>
  <si>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Profesional Especializado (e)</t>
  </si>
  <si>
    <t>Almacenista y Auxiliares</t>
  </si>
  <si>
    <t>Profesional Oficina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</si>
  <si>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</si>
  <si>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</si>
  <si>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</si>
  <si>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</si>
  <si>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Hacer seguimiento a los mapas de riesgos de los procesos y riesgos de corrupción</t>
  </si>
  <si>
    <t xml:space="preserve">MEDICIÓN DEL INDICADOR </t>
  </si>
  <si>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</si>
  <si>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</si>
  <si>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</si>
  <si>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</si>
  <si>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</si>
  <si>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</si>
  <si>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t>Gerente General,  Secretario General</t>
  </si>
  <si>
    <t>Profesional Universitario, Comité de Bienestar Capacitación e Incentivos</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</si>
  <si>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</si>
  <si>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</si>
  <si>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</si>
  <si>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</si>
  <si>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</si>
  <si>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</si>
  <si>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</si>
  <si>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</si>
  <si>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</si>
  <si>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</si>
  <si>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</si>
  <si>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</si>
  <si>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</si>
  <si>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</si>
  <si>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</si>
  <si>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</si>
  <si>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</si>
  <si>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</si>
  <si>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</si>
  <si>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</si>
  <si>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</si>
  <si>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</si>
  <si>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</si>
  <si>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</si>
  <si>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</si>
  <si>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 1) x 100</t>
  </si>
  <si>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</si>
  <si>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Proteger de manera integral a 790 Personas Mayores en los centros de protección de la Beneficencia</t>
  </si>
  <si>
    <t>(Número de personas mayores protegidas en el período / 790 programadas) x 100</t>
  </si>
  <si>
    <t>(Número de respuestas y soluciones  en los términos de ley a las PQRS / Número de PQRS de conocimiento del SIAC) x 100</t>
  </si>
  <si>
    <t>Profesional Oficina Planeación y Técnico Administrativo de Secretaría General</t>
  </si>
  <si>
    <t>Valor determinado de cartera</t>
  </si>
  <si>
    <t>Dimensiones y políticas del MIPG (Modelo Integrado de Planeación y Gestión)</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</si>
  <si>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</si>
  <si>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</si>
  <si>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</si>
  <si>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</si>
  <si>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</si>
  <si>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</si>
  <si>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</si>
  <si>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</si>
  <si>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</si>
  <si>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</si>
  <si>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</si>
  <si>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</si>
  <si>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</si>
  <si>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</si>
  <si>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</si>
  <si>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</si>
  <si>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</si>
  <si>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</si>
  <si>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</si>
  <si>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</si>
  <si>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</si>
  <si>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</si>
  <si>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</si>
  <si>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</si>
  <si>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</si>
  <si>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</si>
  <si>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</si>
  <si>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</si>
  <si>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</si>
  <si>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</si>
  <si>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</si>
  <si>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</si>
  <si>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</si>
  <si>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</si>
  <si>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</si>
  <si>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</si>
  <si>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</si>
  <si>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</si>
  <si>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</si>
  <si>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</si>
  <si>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</si>
  <si>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</si>
  <si>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</si>
  <si>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</si>
  <si>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</si>
  <si>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</si>
  <si>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Asesorar a los líderes de los procesos en la identificación, análisis y valoración de riesgos que permita la implementación o actualización de los mapas de riesgos</t>
  </si>
  <si>
    <t>Proteger de manera integral a las personas adultas mayores que ingresan a los programas de protección de la Beneficencia</t>
  </si>
  <si>
    <t>Valor que se determine</t>
  </si>
  <si>
    <t>(Informe de medición de ausentismo elaborado / 1 programado) x 100</t>
  </si>
  <si>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</si>
  <si>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</si>
  <si>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Registrar en el sistema CETIL del Ministerio de Hacienda y Crédito Público, la información de salarios, festivos primas de antigüedad consignada en historia laboral de exfuncionarios de la entidad, para el reconocimiento de pensiones o devolución de dineros</t>
  </si>
  <si>
    <t>Realizar actualización de la documentación del Sistema Integrado de Gestión de la entidad.</t>
  </si>
  <si>
    <t>(Número de mapas de riesgos de los procesos actualizados y socializados / Número de procesos - 15)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</si>
  <si>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</si>
  <si>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</si>
  <si>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</si>
  <si>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</si>
  <si>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</si>
  <si>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</si>
  <si>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</si>
  <si>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</si>
  <si>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</si>
  <si>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</si>
  <si>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Realizar seguimiento y control al recaudo por concepto de cánones de arrendamiento de inmuebles de la entidad.</t>
  </si>
  <si>
    <t>(Valor total de arrendamientos / Ingresos proyectados) x 100</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</si>
  <si>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</si>
  <si>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</si>
  <si>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</si>
  <si>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</si>
  <si>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</si>
  <si>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</si>
  <si>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</si>
  <si>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</si>
  <si>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</si>
  <si>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</si>
  <si>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</si>
  <si>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</si>
  <si>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</si>
  <si>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</si>
  <si>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</si>
  <si>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</si>
  <si>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</si>
  <si>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</si>
  <si>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t>PROCESO GESTIÓN ALMACÉN E INVENTARIOS</t>
  </si>
  <si>
    <t>Programar los vehículos y los conductores de la entidad, con el fin de asegurar la movilidad de los funcionarios que requieren el servicio en su desempeño laboral</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</si>
  <si>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</si>
  <si>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</si>
  <si>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</si>
  <si>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</si>
  <si>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</si>
  <si>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</si>
  <si>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Plan de Trabajo del SGSST diseñado / 1 Programado) x 100</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</si>
  <si>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</si>
  <si>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</si>
  <si>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</si>
  <si>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Cumplir al 100% con la planeación institucional</t>
  </si>
  <si>
    <t>(Número  de inmuebles en proceso de restitución por la entidad/ Número total de Inmuebles a restituir) x 100</t>
  </si>
  <si>
    <t>(Número de personas  en situación de discapacidad protegidas en el período / 650 Programado) x 100</t>
  </si>
  <si>
    <t>Proyectó Doris Lozano, Profesional Oficina Asesora de Planeación</t>
  </si>
  <si>
    <t>Realizar las trasferencias de los documentos al archivo central de la entidad, previa aplicación de TRD por los responsables en cada dependencia, como también en los centros de protección de la Beneficencia de Cundinamarca. </t>
  </si>
  <si>
    <t>Participar en los Comités, Subcomités, Mesas y Submesas de trabajo, relacionadas con la políticas públicas sociales departamentales y sus planes de implementación en donde es parte y se convoque a la entidad.</t>
  </si>
  <si>
    <t>Realizar la Rendición Pública de Cuentas y Diálogo Ciudadano</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</si>
  <si>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</si>
  <si>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</si>
  <si>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</si>
  <si>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</si>
  <si>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</si>
  <si>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</si>
  <si>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 xml:space="preserve">OBJETIVO: Administrar los recursos físicos que sirven de apoyo la prestación de servicios y el cumplimiento de metas y objetivos institucionales </t>
  </si>
  <si>
    <t>OBJETIVO: Asegurar la preservación y control de la documentación física que se produzca en la entidad de acuerdo a Tablas de Retención Documental aplicadas en cada dependencia que permita su recibo, entrega, consulta, preservación y disposición final.</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</si>
  <si>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</si>
  <si>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OBJETIVO: Legalizar el proceso de contratación que requiera la Beneficencia de Cundinamarca, ejerciendo control y seguimiento.</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</si>
  <si>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</si>
  <si>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</si>
  <si>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</si>
  <si>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</si>
  <si>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</si>
  <si>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Brindar asistencia y asesoría jurídica a la entidad</t>
  </si>
  <si>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</si>
  <si>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</si>
  <si>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</si>
  <si>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control y seguimiento a la cartera de los bienes inmuebles de la entidad</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</si>
  <si>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</si>
  <si>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</si>
  <si>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</si>
  <si>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</si>
  <si>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</si>
  <si>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</si>
  <si>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t>Gerente General y equipo directivo de la entidad (Comité Institucional de Gestión y Desempeño)</t>
  </si>
  <si>
    <t xml:space="preserve">Técnico Administrativo de la Oficina Planeación </t>
  </si>
  <si>
    <t>Gerente General, Comité Institucional de Gestión y Desempeño y equipo de RPC</t>
  </si>
  <si>
    <t>Diligenciar los cuestionarios FURAG, socializar a los líderes de los procesos las recomendaciones y resultados que del FURAG se derivan y realizar el seguimiento</t>
  </si>
  <si>
    <t>Jefe de Oficina y Técnico Administrativo de la Oficina de Planeación y contratista de calidad</t>
  </si>
  <si>
    <t>Líderes de todos los procesos, Técnico Administrativo y Jefe de Oficina de Planeación, Jefe de Control Interno y contratista de calidad</t>
  </si>
  <si>
    <t>Jefe y Profesional de la Oficina Asesora de Planeación</t>
  </si>
  <si>
    <t>Jefe, Profesional y Técnico Administrativo de la Oficina Asesora de Planeación</t>
  </si>
  <si>
    <t>Proteger de manera integral a 650 personas en situación de  discapacidad mental y cognitiva en los centros de protección de la Beneficencia.</t>
  </si>
  <si>
    <t>Profesional Universitario de la Subgerencia de Protección Social</t>
  </si>
  <si>
    <t xml:space="preserve">Gerente,  Subgerente de Protección Social, Subgerente Financiero, Secretaría General (Contratación) y Profesionales de la Subgerencia Protección Social </t>
  </si>
  <si>
    <t>Supervisión  financiera y directores de los centros de protección</t>
  </si>
  <si>
    <t xml:space="preserve">Atender y brindar orientación profesional a las personas que requieran el servicio, según requerimientos de la  familia, autoridades municipales y  sectores competentes. </t>
  </si>
  <si>
    <t>Técnico Administrativo Oficina Asesora de Planeación</t>
  </si>
  <si>
    <t>Adelantar los procedimientos de baja de los bienes devolutivos que se encuentran inservibles, obsoletos y que no requiere la entidad, que sean necesarios</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</si>
  <si>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</si>
  <si>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Evaluar la satisfacción de los usuarios y familias de los servicios de protección social, aplicando encuestas de satisfacción.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</si>
  <si>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</si>
  <si>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</si>
  <si>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</si>
  <si>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</si>
  <si>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</si>
  <si>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</si>
  <si>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</si>
  <si>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</si>
  <si>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</si>
  <si>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</si>
  <si>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</si>
  <si>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</si>
  <si>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Se elaboraron y presentaron todos los informes solicitados por la Secretaría de Gobierno del Departamento</t>
  </si>
  <si>
    <t>Formular en coordinación con las demás dependencias de la entidad los siguientes planes para la vigencia 2023, los cuales serán aprobados por el Comité Institucional de Gestión y Desempeño, en cumplimiento de la Ley 612 de 2018: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Anticorrupción y de Atención al Ciudadano 
Plan de Asistencia Técnica
Plan Operativo Anual de inversión POAI</t>
  </si>
  <si>
    <t>En enero de 2023 se formularon los siguientes planes para la vigencia, los cuales fueron aprobados por el Comité Institucional de Gestión y Desempeño: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Anticorrupción y de Atención al Ciudadano 
Plan de Asistencia Técnica
Plan Operativo Anual de inversión POAI
Los siguientes planes están formulados para varias vigencias: 
Plan de Tratamiento de Riesgos de Seguridad y Privacidad de la Información
Plan Institucional de Archivos de la Entidad PINAR
Plan Institucional de Gestión ambiental PIGA
Plan Estratégico de Tecnologías y las Comunicaciones PETIC</t>
  </si>
  <si>
    <t>(Número de proyectos actualizados / las veces que se requiera) x 100</t>
  </si>
  <si>
    <t>Realizar seguimiento y reporte de Plan de Acción, Plan Indicativo y Plan de Asistencia Técnica.</t>
  </si>
  <si>
    <t>Los mapas de riesgos de gestión de los procesos se encuentran actualizados por los líderes de los procesos, fueron socializados en la reunión de Revisión por la Dirección y están publicados en la ruta de consulta interna de la entidad</t>
  </si>
  <si>
    <t>En enero de 2023 se publicaron en el portal web de la entidad los siguientes documentos: Seguimiento al Plan de Acción 2022, Seguimiento al POAI 2022
Plan Anual de Acción 2023 
Plan Anticorrupción y Atención al Ciudadano 2023
Plan Operativo Anual de Inversión 2023
Plan de Participación Ciudadana 2023
Evaluación de la Rendición Publica de Cuentas 2022.</t>
  </si>
  <si>
    <t>Se brindó atención a 218 personas en oficina y municipios</t>
  </si>
  <si>
    <t>Ejecutar las actividades del Plan de Acción del MIPG y las demás actividades que se deriven del diligenciamiento del FURAG 
Participar en las actividades programadas para la recertificación del Sistema de Gestión de Calidad, la actualización de documentos, reporte de informes e indicadores de gestión, cierre de acciones, auditorías internas y externas, etc.</t>
  </si>
  <si>
    <t>No se ejecutó el proyecto</t>
  </si>
  <si>
    <t>Se han presentado y pagado todas las Declaraciones a la Dian (rete fuente, reteiva e IVA)  y a la Secretaría de Hacienda Distrital (Reteica)</t>
  </si>
  <si>
    <t>En el portal web de la entidad están publicados los Informes Financieros mensuales (Estados Financieros, Ejecuciones Presupuestales Activas y Pasivas)</t>
  </si>
  <si>
    <t>(Número de Derechos de petición respondidos en términos de ley / Número Derechos petición recibidos en el período) x 100</t>
  </si>
  <si>
    <t>(Número de Acciones de tutelas respondidas en términos de ley / Número tutelas que requieren respuesta en el período) x 100</t>
  </si>
  <si>
    <t>(Número de respuestas a solicitudes de conceptos / Número de solicitudes en el período) x 100</t>
  </si>
  <si>
    <t>Fueron revisadas 35 proyectos de resoluciones de 35 proyectos recibidos</t>
  </si>
  <si>
    <t>(Número de informes publicados en el portal de la entidad / 36 informes) x 100</t>
  </si>
  <si>
    <t>Se publicó en Plan Anual de Adquisiciones para la vigencia 2023 en las fechas previstas por la ley, y a la fecha esta actualizado con las modificaciones ordenadas. Link secop ll: https://www.secop.gov.co/CO1BusinessLine/App/AnnualPurchasingPlanEditSupplier/View?id=227144 
link portal web: https://www.beneficenciacundinamarca.gov.co/PLANES-Y-PROYECTOS</t>
  </si>
  <si>
    <t>El portal web de la entidad se encuentra actualizado en cumplimiento de la Resolución 1519 de 2020 y circular  018 del 22 de septiembre de  2021 del Ministerio de las TIC y se mantiene actualizado con todos los informes enviados por los líderes de los procesos y que requieren ser publicados</t>
  </si>
  <si>
    <t>Mantener actualizado el link de Transparencia y acceso a la Información,  en el portal web de la entidad, con los informes periódicos emitidos por las diferentes dependencias de la entidad, en cumplimiento de la normatividad vigente.</t>
  </si>
  <si>
    <t>(Número de herramientas actualizadas o implementadas/ 2 programadas) x 100</t>
  </si>
  <si>
    <t xml:space="preserve">Actualizar o implementar las herramientas de software necesarias para el funcionamiento de la entidad </t>
  </si>
  <si>
    <t>Cumplir a cabalidad los principios rectores de la Constitución Política y la nuevo Código General Disciplinario Ley 1952 de 2019 (vig. 01/07/21 según 1955 de 2019), Ley 2094 de 2021 y Ley 1474 de 2011 "Estatuto Anticorrupción", en aras de brindar un control disciplinario a los servidores públicos en sus etapas procedimentales, tales como la indagación preliminar, investigación disciplinaria, auto de cargos, descargos, pruebas de descargos, recursos y fallos.</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</si>
  <si>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t>
    </r>
    <r>
      <rPr>
        <b/>
        <sz val="9"/>
        <rFont val="Arial"/>
        <family val="2"/>
      </rPr>
      <t>Meta 130 PDD</t>
    </r>
    <r>
      <rPr>
        <sz val="9"/>
        <rFont val="Arial"/>
        <family val="2"/>
      </rPr>
      <t xml:space="preserve">
Proyecto 2. Atención Integral a Personas Consumidoras de Sustancias Psicoactivas en Programas de la Beneficencia de Cundinamarca.</t>
    </r>
    <r>
      <rPr>
        <b/>
        <sz val="9"/>
        <rFont val="Arial"/>
        <family val="2"/>
      </rPr>
      <t xml:space="preserve"> Meta 141 PDD</t>
    </r>
    <r>
      <rPr>
        <sz val="9"/>
        <rFont val="Arial"/>
        <family val="2"/>
      </rPr>
      <t xml:space="preserve">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 </t>
    </r>
    <r>
      <rPr>
        <b/>
        <sz val="9"/>
        <rFont val="Arial"/>
        <family val="2"/>
      </rPr>
      <t>Meta 165 PDD</t>
    </r>
  </si>
  <si>
    <t>No hay acciones pendientes en el MIPG</t>
  </si>
  <si>
    <t>Actualizar  en coordinación con las dependencias competentes los proyectos de inversión de la entidad, conforme a las necesidades de actualización que se presenten.</t>
  </si>
  <si>
    <t>La jornada de Revisión por la Dirección con todos los líderes de los procesos, se realizó el 26 de abril de 2023 desde las 9 a.m. con la participación de los directivos de la entidad y de todos los responsables y líderes de los procesos</t>
  </si>
  <si>
    <t>Con corte al mes de junio de 2023 se consideran 14 unidades administrados por la entidad, de los cuales hay 1 aclaración de títulos (Alcoba), 1 posesión (Medalla Milagrosa), 12 en procesos jurídicos (Casa de las cruces, Lote Parque de Sevilla, Casa Villa Javier, 1 parcela Gonzalez Milton, 2 parcelas Jose Saúl Jimenez, 2 parcelas Omar Alvarado, 1 parcela Crisóstomo, 1 parcela Ramirez Isaac y 1 parcela Ramón Poveda, casa 13 de Parques del Muña)</t>
  </si>
  <si>
    <t>(Número de planes e  informes publicados en el portal de la entidad / 7 programados) x 100</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</si>
  <si>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</si>
  <si>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Estados Financieros aprobados  por el Consejo Directivo de la Entidad</t>
  </si>
  <si>
    <t>Presentar y sustentar los Estados Financieros al Consejo Directivo de la Entidad para su aprobación</t>
  </si>
  <si>
    <t>Se dio respuesta a 1 solicitud de concepto</t>
  </si>
  <si>
    <t>Se han publicado en el portal web de la entidad,  dos informes periódicos de estado de los procesos judiciales activos en los que está vinculada la entidad.</t>
  </si>
  <si>
    <t>Realizar el seguimiento al Plan Anticorrupción y atención al Ciudadano, publicar informes cuatrimestrales en la portal web</t>
  </si>
  <si>
    <t>Se realizó taller Práctico sobre elaboración y respuestas a los derechos de petición y Gestión Documental de carácter obligatorio solicitada por la Gerencia General para todos los funcionarios y contratistas de la entidad, realizada el  día 29 de marzo de 2023. 
Se brindó  capacitación y asesoría a los funcionarios para que no incurran en faltas disciplinarias por desconocimiento de las normas o negligencia, e informar sobre las consecuencias  disciplinarias del incumplimiento a sus deberes y obligaciones.</t>
  </si>
  <si>
    <t xml:space="preserve">Se realizó la auditoría interna al proceso y la auditoría por parte del ente certificador, no tiene acciones pendientes de revisión por la dirección ni de implementación del MIPG ni acciones de gestión de calidad, ni de Revisión por la Dirección:
                                                                                                                     </t>
  </si>
  <si>
    <t>(Número de cargos provistos clasificados por tipo de cargo/ Número de cargos a proveer durante la vigencia) x 100</t>
  </si>
  <si>
    <t>(Número de visitas y actividades virtuales realizadas durante la vigencia/ 72 programadas) x 100</t>
  </si>
  <si>
    <t>(Número de visitas y actividades virtuales realizadas durante la vigencia/ 110 programadas) x 100</t>
  </si>
  <si>
    <t>(Número de estudios previos para contratación de servicios realizados / 5 programados) x 100</t>
  </si>
  <si>
    <t xml:space="preserve">Se realizó la auditoría interna al proceso y la auditoria por parte del ente certificador, no hay  acciones pendientes de revisión por la dirección </t>
  </si>
  <si>
    <t>Están publicadas las Tablas de Retención Documental para la Entidad.</t>
  </si>
  <si>
    <t xml:space="preserve">(Número de contratos suscritos/ Número de contratos requeridos durante la vigencia) x 100 </t>
  </si>
  <si>
    <t>Se realizó la auditoría interna al proceso y la auditoria por parte del ente certificador, no tiene acciones pendientes de revisión por la dirección ni del sistema de gestión de la calidad</t>
  </si>
  <si>
    <t>Se realizó la evaluación de desempeño laboral Definitivas en el  aplicativo EDL-APP de la CNSC  a 28 funcionarios inscritos en carrera administrativa, periodo 01 febrero de 2022 al 31 enero de 2023</t>
  </si>
  <si>
    <t>Se han elaborado dos informes trimestrales de ausentismo, se tienen identificadas las causas de ausentismo, según soportes presentados por los servidores públicos, y se han comunicado los resultados, conclusiones y recomendaciones a los directivos de la entidad.</t>
  </si>
  <si>
    <t>El 16 de enero de 2023 se contrató por orden de compra por tienda virtual con el grupo Eds auto gas SAS el suministro de combustible gasolina extra, corriente diesel para el parque automotor de la entidad, por 35 millones de pesos, vigente hasta el 26 de diciembre
Mediante licitación pública 2 se contrató con seguros AXA Colpatria seguros S.A. "oferta las pólizas de todo riesgo daños materiales, manejo global, responsabilidad civil extracontractual,  transporte de valores, automóviles, transporte de mercancías, responsabilidad civil servidores públicos, infidelidad y riesgos financieros", valor $712.384.342
El 19/05/2023 se contrató la oferta de pólizas de seguros SOAT con  la previsora S.A. por valor de $5.855.000, vigente hasta 18/05/2024
Mediante licitación pública 1 se contrató con la empresa de vigilancia y seguridad privada dinapower ltda el servicio de vigilancia privada con armas fija y móvil y sin armas para la seguridad integral de los bienes muebles e inmuebles de propiedad de la Beneficencia de Cundinamarca y de aquellos por los cuales sea o llegare a ser legalmente responsable, ubicados en Bogotá y municipios del departamento de Cundinamarca, por $677.220.590, vigente hasta el 31 diciembre 2023
El 23/06/2023 por mínima cuantía con CAR Scanners s.a.s se contrató el mantenimiento integral preventivo y correctivo, suministro de 20 llantas según referencia para el parque automotor de la entidad, por valor de $32.000.000, vigente hasta 20/12/2023</t>
  </si>
  <si>
    <t>Se socializó el acto administrativo del Consejo Departamental de Archivo que aprueba Las Tablas de Retención Documental TRD de la Beneficencia y su aplicación, se comunicó la resolución 472 de 26 septiembre de 2022
Se contrató con consultores y gestores de información s a s - cogein sas-la la reinducción, acompañamiento y soporte en el software de gestión documental orfeo de la beneficencia de Cundinamarca, duración 10 meses, valor $63.070.000</t>
  </si>
  <si>
    <t>(Número de alcaldías asesoradas/Número de alcaldías que solicitaron el servicio durante la vigencia) x 100</t>
  </si>
  <si>
    <t>(Número  de contratos y convenios suscritos en la vigencia/Número de contratos que sean necesarios durante la vigencia) x 100</t>
  </si>
  <si>
    <t>Se realizó la auditoría interna al proceso y la auditoria por parte del ente certificador, no tiene acciones pendientes de revisión por la dirección ni de implementación del MIPG
Se realizó la auditoría interna al proceso y la auditoria por parte del ente certificador, no tiene acciones pendientes de revisión por la dirección ni de implementación del MIPG.
Pendiente una acción de la auditoría interna de calidad relacionada con el manejo del sistema de gestión documental Orfeo</t>
  </si>
  <si>
    <t>Se realizó la auditoría interna al proceso y la auditoria por parte del ente certificador. Tiene identificadas 13 acciones de revisión por la dirección sin ejecutar</t>
  </si>
  <si>
    <t>(Número de planes formulados / Total de planes requeridos 11) x 100</t>
  </si>
  <si>
    <t>(Número de reportes de seguimiento a la ejecución física y financiera del plan de acción y plan indicativo en el en el sistema de seguimiento del Departamento y reportes informes de seguimiento  proyectos de inversión en la plataforma del DNP / 24 programados) x 100</t>
  </si>
  <si>
    <t>(Número de informes elaborados de seguimiento al plan de acción, POAI y Plan de Asistencia Técnica/6 programados) x 100</t>
  </si>
  <si>
    <t>Acciones Pendientes del MIPG</t>
  </si>
  <si>
    <t>Publicar los planes para la presente vigencia y los informes de la vigencia anterior emitidos por la Ofician Asesora de Planeación, que deban publicarse en el portal web de la entidad en cumplimiento de la normatividad vigente.</t>
  </si>
  <si>
    <t>Mantener actualizados los modelos de atención de las personas mayores y de las personas con discapacidad mental y cognitiva en los centros de la Beneficencia (anexos técnicos)</t>
  </si>
  <si>
    <t>Administrar la ejecución presupuestal de los recursos asignados para la protección de las personas adultas mayores en los centros de la Beneficencia (meta 130).</t>
  </si>
  <si>
    <t>Administrar la ejecución presupuestal de los recursos asignados para atención de las personas consumidoras de sustancias psicoactivas en programa de la Beneficencia. (meta 141)</t>
  </si>
  <si>
    <t>Administrar la ejecución presupuestal de los recursos asignados para la protección de personas con discapacidad mental y cognitiva en los centros de la Beneficencia. (meta 165)</t>
  </si>
  <si>
    <t>Activar el grupo Gestor de la política de Integridad de la entidad y ejecutar las funciones del mismo</t>
  </si>
  <si>
    <t xml:space="preserve">Participar en las actividades programadas para la recertificación del Sistema de Gestión de Calidad, la actualización de documentos, reporte de informes e indicadores de gestión, cierre de acciones, auditorías internas y externas, etc.
Ejecutar las actividades del Plan de Acción del MIPG y las demás actividades que se deriven del diligenciamiento del FURAG </t>
  </si>
  <si>
    <t>Pendiente Activar el grupo Gestor de la política de Integridad de la entidad y ejecutar las funciones del mismo.
Capacitar a todos los funcionarios en atención al ciudadano.</t>
  </si>
  <si>
    <t>Con ocasión de la implementación del Sinfa, el Almacén General envió los archivos planos de bienes devolutivos y de consumo de la sede administrativa y los centros de protección, extraídos del siiweb, eliminando las bajas,  y Sinfa se encuentra realizando el cargue de esta información a la plataforma, la cual es revisada desde el almacén para verificar que esté correcto el cargue.</t>
  </si>
  <si>
    <t>Elaborar los estudios previos a la contratación que sea necesaria para la prestación de los servicios de vigilancia, aseguramiento de bienes de la entidad, suministro de combustible y mantenimiento del parque automotor, realizar el seguimiento y supervisión al cumplimiento de los contratos</t>
  </si>
  <si>
    <t>Se implementó  y se encuentra en funcionamiento el Sistema de Gestión Documental Orfeo en el Archivo Central de la entidad.</t>
  </si>
  <si>
    <t>Se realizó la auditoría interna al proceso y la auditoría por parte del ente certificador, tiene 4  acciones pendientes de revisión por la dirección relacionadas con solicitar la ampliación del Convenio Interadministrativo con el Archivo General de la Nación AGN 
Centralizar y conservar las historias clínicas con valor histórico en el Archivo Central.
Digitalizar nóminas (escanearlas) 
Adecuar tres puestos de trabajo que cumplan requisitos ergonómicos en el Archivo Central de la entidad</t>
  </si>
  <si>
    <t>En marzo se realizó la auditoría interna al Sistema Integrado de Gestión del proceso Sistema de Información y Atención al Ciudadano, se reportó la información de seguimiento a las Acciones de Revisión por la Dirección establecidas. No se determinaron acciones de mejora en la Auditoría Interna y externa al Sistema de Gestión de Calidad</t>
  </si>
  <si>
    <t xml:space="preserve">(Número de encuestas de prestación del servicio con calificación excelente y buena / Número total de encuestas diligenciadas) x 100 </t>
  </si>
  <si>
    <t xml:space="preserve">No se han realizado las trasferencias de los documentos al archivo central de la entidad, </t>
  </si>
  <si>
    <t>Se contrató y se hace seguimiento al contrato de suministro de combustible y el mantenimiento preventivo y correctivo, suministro de llantas del parque automotor de la entidad, se programan las comisiones de los funcionarios que deben desplazarse a los centros de protección y otros municipios para el cumplimiento de sus funciones, al cual se le ha dado cumplimiento, conforme a las solicitudes de las diferentes dependencias de la entidad</t>
  </si>
  <si>
    <t>(Número de actividades ejecutadas) / Número de actividades programadas - 3) x 100</t>
  </si>
  <si>
    <t xml:space="preserve">OBJETIVO: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</si>
  <si>
    <t>Dimensión Talento Humano
Políticas:
• Gestión Talento Humano 
• Integridad</t>
  </si>
  <si>
    <t xml:space="preserve">Dimensión Talento Humano
Políticas:
• Gestión Talento Humano 
• Integridad
</t>
  </si>
  <si>
    <t>Dimensión Talento Humano
Políticas:
• Gestión Talento Humano
• Integridad</t>
  </si>
  <si>
    <t>Dimensión Talento Humano
Políticas:
• Gestión Talento Humano</t>
  </si>
  <si>
    <t>Está conformado el CCL, mediante Resolución Nº 449 del 8 de septiembre de 2022 y se ha dado trámite a tres casos de los diferentes procesos reportados por los funcionarios involucrados.</t>
  </si>
  <si>
    <t>Dimensión Talento Humano
Política:
• Gestión Talento Humano</t>
  </si>
  <si>
    <t>Dimensión Gestión con Valores para Resultados
Políticas: Gobierno digital 
Racionalización de Trámites, Servicio al Ciudadano
Política Integridad</t>
  </si>
  <si>
    <t>Dimensión Información y Comunicación
Políticas:
• Transparencia, acceso a la información pública y lucha contra la corrupción</t>
  </si>
  <si>
    <t>Dimensión Evaluación de Resultados
Política Seguimiento y evaluación del desempeño institucional</t>
  </si>
  <si>
    <t>Formular el plan de gestión del conocimiento e innovación,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</si>
  <si>
    <t>Dimensión Talento Humano
Políticas:
• Gestión Talento Humano 
• Integridad
Dimensión Gestión del Conocimiento e innovación:
Política: 
Gestión del Conocimiento y la Innovación</t>
  </si>
  <si>
    <r>
      <t xml:space="preserve">La Oficina Asesora de Planeación diligenció las matrices de seguimiento al cumplimiento de los planes de acción de las políticas públicas del Departamento y participó en las siguientes instancias convocadas en la vigencia:
</t>
    </r>
    <r>
      <rPr>
        <b/>
        <sz val="9"/>
        <rFont val="Arial"/>
        <family val="2"/>
      </rPr>
      <t xml:space="preserve">Comité de Seguridad Alimentaria Cisancun: </t>
    </r>
    <r>
      <rPr>
        <sz val="9"/>
        <rFont val="Arial"/>
        <family val="2"/>
      </rPr>
      <t xml:space="preserve">21 de marzo, 13 de abril, 6 de julio, 20 de septiembre, 28 de noviembre
</t>
    </r>
    <r>
      <rPr>
        <b/>
        <sz val="9"/>
        <rFont val="Arial"/>
        <family val="2"/>
      </rPr>
      <t xml:space="preserve">Submesa Departamental de Vejez y Envejecimiento </t>
    </r>
    <r>
      <rPr>
        <sz val="9"/>
        <rFont val="Arial"/>
        <family val="2"/>
      </rPr>
      <t xml:space="preserve">20 de abril, 26 de mayo, 8 de septiembre, 29 de noviembre
</t>
    </r>
    <r>
      <rPr>
        <b/>
        <sz val="9"/>
        <rFont val="Arial"/>
        <family val="2"/>
      </rPr>
      <t>Subcomité de Asistencia y Atención de Víctimas del Conflicto Armado</t>
    </r>
    <r>
      <rPr>
        <sz val="9"/>
        <rFont val="Arial"/>
        <family val="2"/>
      </rPr>
      <t xml:space="preserve"> 3 de mayo, 25 de noviembre, 11 de diciembre
</t>
    </r>
    <r>
      <rPr>
        <b/>
        <sz val="9"/>
        <rFont val="Arial"/>
        <family val="2"/>
      </rPr>
      <t>Mesa Departamental Salud Mental</t>
    </r>
    <r>
      <rPr>
        <sz val="9"/>
        <rFont val="Arial"/>
        <family val="2"/>
      </rPr>
      <t xml:space="preserve">: 13 de marzo, 11 de agosto
</t>
    </r>
    <r>
      <rPr>
        <b/>
        <sz val="9"/>
        <rFont val="Arial"/>
        <family val="2"/>
      </rPr>
      <t xml:space="preserve">Comité Departamental de Discapacidad: </t>
    </r>
    <r>
      <rPr>
        <sz val="9"/>
        <rFont val="Arial"/>
        <family val="2"/>
      </rPr>
      <t xml:space="preserve">23 de mayo, 1 de septiembre, 26 de octubre  
</t>
    </r>
    <r>
      <rPr>
        <b/>
        <sz val="9"/>
        <rFont val="Arial"/>
        <family val="2"/>
      </rPr>
      <t>Mesa de Mujer y Equidad de Género</t>
    </r>
    <r>
      <rPr>
        <sz val="9"/>
        <rFont val="Arial"/>
        <family val="2"/>
      </rPr>
      <t xml:space="preserve">:  21 de marzo, 5 de diciembre
</t>
    </r>
    <r>
      <rPr>
        <b/>
        <sz val="9"/>
        <rFont val="Arial"/>
        <family val="2"/>
      </rPr>
      <t>Consejo Deptal de Política Social Codeps</t>
    </r>
    <r>
      <rPr>
        <sz val="9"/>
        <rFont val="Arial"/>
        <family val="2"/>
      </rPr>
      <t xml:space="preserve">:  25 de abril
</t>
    </r>
    <r>
      <rPr>
        <b/>
        <sz val="9"/>
        <rFont val="Arial"/>
        <family val="2"/>
      </rPr>
      <t xml:space="preserve">Comité Deptal Empalme: </t>
    </r>
    <r>
      <rPr>
        <sz val="9"/>
        <rFont val="Arial"/>
        <family val="2"/>
      </rPr>
      <t>31 de marzo, 28 de abril, 15 de mayo, 24 y 29 de mayo</t>
    </r>
  </si>
  <si>
    <t>Se realizaron 12 reportes, uno en cada mes vencido en el Sistema de Seguimiento Plan de Desarrollo del Departamento en el link
https://www.cundinamarca.gov.co/myportal/narino.gc/menupda.
Se realizaros 12 reportes de seguimiento físico y financiero de los proyectos de inversión de la Beneficencia en el Sistema de seguimiento de Inversión SPI Territorio del Departamento Nacional de Planeación DNP en  https://spi.dnp.gov.co/</t>
  </si>
  <si>
    <t>Se registraron 4 seguimientos al Plan de Asistencia Técnica en la plataforma de la Secretaría de Planeación de Cundinamarca.
se realizó el informe de seguimiento al Plan de Acción y al POAI 2023, con corte 31 de diciembre</t>
  </si>
  <si>
    <t>Se elaboraron  12  informes de estadísticas de atención en centros de protección de la Beneficencia, los cuales se socializaron por correo electrónico a los líderes de los procesos de protección social y direccionamiento estratégico</t>
  </si>
  <si>
    <t>Previamente al diligenciamiento del FURAG, se comunicó el 15 de junio al Comité Institucional de Gestión y Desempeño la responsabilidad de todos en esta tarea, aunque está en cabeza de los Jefes de Planeación y de Control Interno.
Se diligenció el formulario FURAG vigencia 2022, con fecha de certificado del DAFP 28 de julio de 2023. Se inició la socialización de los resultados de la evaluación del desempeño y de las acciones que deben realizarse en cada proceso para mejorar la calificación</t>
  </si>
  <si>
    <t>Durante la vigencia se brindó protección social integral en centros de la Beneficencia a 232 mujeres y 332 hombres mayores de 60 años de edad y con derechos fundamentales vulnerados</t>
  </si>
  <si>
    <t>Durante la vigencia se brindó protección social integral en centros de la Beneficencia a 254 mujeres y 276 hombres mayores de 18 años de edad, con discapacidad mental y cognitiva y con derechos fundamentales vulnerados, procedentes de Cundinamarca.  Se han atendido 115 personas procedentes de Bogotá  (110 mujeres y 101 hombres)</t>
  </si>
  <si>
    <t>Se suscribió orden de compra Nº 110389  por tienda virtual para la actualización de las licencias del antivirus, por valor de $11.907.288,88con  EYC INGENIEROS SAS</t>
  </si>
  <si>
    <t>Se contrató el soporte del Sistema de Gestión Documental Orfeo, con el fin de afianzar los conocimientos de todos los funcionarios y contratistas para el mejor uso del sistema y almacenamiento de información, se suscribió el Contrato de Prestación de Servicios Nº  026 de 2023 por valor de $63.070.000
Se contrató el servicio de computación de la Nube, para el sistema Financiero y Administrativo, con el fin de contar con una herramienta eficaz para el tratamiento de la información.
La incorporación de datos al aplicativo depende de los lideres de los procesos de gestión talento humano (nómina), almacén, gestión financiera y administración bienes inmuebles Valor del contrato Nº 028-2023 por valor de $88.356.000</t>
  </si>
  <si>
    <t>$19.509.366.348 comprometidos y ejecutados y de $20.988.890.840 programados. El Departamento transfirió a la Beneficencia $5.241.489.001</t>
  </si>
  <si>
    <t>$15.163.100.584 comprometidos y ejecutados  de $19.339.893.384 programados</t>
  </si>
  <si>
    <t xml:space="preserve">Se realizaron trece (13) Acuerdos de Gestion vigencia 2023, para Empleados  públicos de Libre Nombramiento y Remoción, incorporados a carpeta de gestión de gerencia </t>
  </si>
  <si>
    <t>Plan formulado por la Mesa de trabajo de Bienestar, Capacitación e Incentivos y aprobado por el Comité institucional de Gestión y Desempeño para la vigencia</t>
  </si>
  <si>
    <t>Se realizó la elección y conformación del Comité Paritario de Seguridad y Salud en el Trabajo COPASST, mediante Resolución Nº 138 del 28 de abril de 2023
Se ejecutaron todas las actividades programadas para la vigencia</t>
  </si>
  <si>
    <t>Se realizaron los siguientes nombramiento: 1 Jefe Oficina Gestión Integral de Bienes Inmuebles LNR, 1 Jefe Oficina Asesora de Planeacion LNR, 1 Jefe Oficina Control Interno Disciplinario, 1 Tesorera General LNR, 1 Secretaria Ejecutiva LNR, 1 Profesional Universitario Provisional y 1 Auxiliar Administrativo provisional</t>
  </si>
  <si>
    <r>
      <t>Se realizó inducción a 7</t>
    </r>
    <r>
      <rPr>
        <sz val="9"/>
        <rFont val="Arial"/>
        <family val="2"/>
      </rPr>
      <t xml:space="preserve"> funcionarios y una actividad de reinducción en el sistema de SSST, dirigida a todos los funcionarios y contratistas de la entidad </t>
    </r>
  </si>
  <si>
    <r>
      <t>Medir la apropiación de todos los servidores públicos al</t>
    </r>
    <r>
      <rPr>
        <b/>
        <sz val="9"/>
        <rFont val="Arial"/>
        <family val="2"/>
      </rPr>
      <t xml:space="preserve"> Código de Integridad</t>
    </r>
    <r>
      <rPr>
        <sz val="9"/>
        <rFont val="Arial"/>
        <family val="2"/>
      </rPr>
      <t>,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r>
  </si>
  <si>
    <r>
      <t xml:space="preserve">Implementar la </t>
    </r>
    <r>
      <rPr>
        <b/>
        <sz val="9"/>
        <rFont val="Arial"/>
        <family val="2"/>
      </rPr>
      <t>Política de Integridad</t>
    </r>
    <r>
      <rPr>
        <sz val="9"/>
        <rFont val="Arial"/>
        <family val="2"/>
      </rPr>
      <t xml:space="preserve">
</t>
    </r>
  </si>
  <si>
    <t xml:space="preserve">Se realizó la auditoría interna al proceso y se ejecutó el plan de acción para la mejora del proceso.
Se tienen pendientes 6 acciones de revisión por la dirección:
1) Fomentar las relaciones laborales bajo principios y valores como la responsabilidad, honestidad y tolerancia.
2) Capacitar y sensibilizar a todos los funcionarios en atención al ciudadano.
3) Revisar, ajustar, crear y/o eliminar todos los documentos publicados en la ruta del Sistema de Gestión de la Calidad, con el fin de contar con documentos vigentes e información real
4) Realizar la planificación de cambios previa a los nuevos nombramientos de funcionarios en 2024.
5) A través de la Gerencia, Secretaría General y del Comité de Convivencia Laboral, generar acciones para mejorar el clima laboral y la solución de conflictos al interior de los grupos de trabajo                                                                          </t>
  </si>
  <si>
    <t xml:space="preserve">Se realizó la medición de la apropiación mediante encuestas y se socializaron los resultados del Código de Integridad y sus valores
se ha Divulgado el Código de Integridad en la inducción a los nuevos  funcionarios y  en la reinducción a los 64 funcionarios y 19 contratistas de la entidad </t>
  </si>
  <si>
    <r>
      <t xml:space="preserve">Se diseñó el Plan de Gestión del Conocimiento y la Innovación y el procedimiento, se han diligenciado las matrices de INVENTARIO CONOCIMIENTO TÁCITO en 9 de los 15 procesos de la entidad: Almacén e Inventarios, Gestión documental, Control Interno, Control Disciplinario, Gestión Contractual, Gestión del Talento Humano, SIAC, Bienes Inmuebles y Protección Social.  Avance 60%
Se han diligenciado las matrices deI NVENTARIO CONOCIMIENTO EXPLÍCITO en 2 de los 15 procesos de la entidad: Gestión del Talento Humano, Bienes Inmuebles, Avance 13,3%
</t>
    </r>
    <r>
      <rPr>
        <b/>
        <sz val="9"/>
        <rFont val="Arial"/>
        <family val="2"/>
      </rPr>
      <t>Generación de conocimiento</t>
    </r>
    <r>
      <rPr>
        <sz val="9"/>
        <rFont val="Arial"/>
        <family val="2"/>
      </rPr>
      <t xml:space="preserve"> Se habilitó como repositorio un canal de you tube y en el sistema de gestión documental Orfeo en el cual se tienen almacenados los siguientes videos:
Dos del Procedimiento Plan Anual de Adquisiciones.
Uno del Procedimiento de Atención al Ciudadano
uno de expedición de certificaciones en Talento Humano
Dos de buenas prácticas del manejo de covid 19 en los Centros de Protección La Colonia y José Joaquín Vargas en Sibaté.
Se elaboró la revista digital de la Beneficencia 2023</t>
    </r>
  </si>
  <si>
    <t>(Número Total auditorías  de calidad y Gestión  realizadas / 22  Total  auditorías programadas) x 100</t>
  </si>
  <si>
    <t>Se realizaron 22 auditorías internas de calidad, programadas del 27 de febrero al 17 de marzo de 2023, a los 15 procesos de la entidad y en los 8 centros de protección social. 
Se realizaron 8 auditorías de gestión a los centros de protección CME La Colonia, CFE José Joaquín Vargas, San José en Chipaque, CBA en Villeta, CBA en Arbelaez, CBA San José en Facatativá, San Pedro Claver y Almacén de la Beneficencia</t>
  </si>
  <si>
    <t>A 30 de diciembre de 2023,  la Beneficencia tiene dos planes vigentes, así:
Plan de mejoramiento de la auditoría de cumplimiento de la vigencia 2021, 11 hallazgos, se han cerrado 7 y 4 en ejecución, para un avance de 63%.
Plan de mejoramiento de la vigencia 2022, con 8 hallazgos.
Total 19 hallazgos, 7 cerrados pendientes 12. 
Plazo 12 meses para subsanar los hallazgos y alcanzar el 87% con el que se aprueba  por el ente de control.</t>
  </si>
  <si>
    <r>
      <rPr>
        <sz val="9"/>
        <color indexed="8"/>
        <rFont val="Arial"/>
        <family val="2"/>
      </rPr>
      <t xml:space="preserve">Se realizaron </t>
    </r>
    <r>
      <rPr>
        <sz val="9"/>
        <color indexed="10"/>
        <rFont val="Arial"/>
        <family val="2"/>
      </rPr>
      <t>xx</t>
    </r>
    <r>
      <rPr>
        <sz val="9"/>
        <color indexed="10"/>
        <rFont val="Arial"/>
        <family val="2"/>
      </rPr>
      <t xml:space="preserve"> </t>
    </r>
    <r>
      <rPr>
        <sz val="9"/>
        <rFont val="Arial"/>
        <family val="2"/>
      </rPr>
      <t>actualizaciones al Plan Anual de Adquisiciones.</t>
    </r>
  </si>
  <si>
    <t>Se elaboró  un informe de seguimiento al Plan Anual de Adquisiciones vigencia 2023 y se publicó en el portal web de la entidad y en la plataforma del  SECOP II:     https://www.secop.gov.co/CO1BusinessLine/App/AnnualPurchasingPlanEditSupplier/View?id=227144
link portal web: https://www.beneficenciacundinamarca.gov.co/SERVICIOS-AL-CIUDADANO/plan+anual+de+adquisiciones</t>
  </si>
  <si>
    <t>Se ejecutaron 5 contratos durante la vigencia por orden de compra en la tienda virtual del Estado Colombiano, así: La compra de elementos de papelería y de elementos de cafetería con Panamericana Librería y Papelería, la compra de elementos de bioseguridad con Colsubsidio y el arrendamiento y/o leasing de impresoras, fotocopiadoras e incluye el mantenimiento y suministro de toner con Solution copy Ltda.</t>
  </si>
  <si>
    <t>Se verificaron los inventarios en la totalidad de los centros de protección de la entidad, según necesidades por entrega de los bienes devolutivos a los nuevos contratistas de los centros de protección</t>
  </si>
  <si>
    <t>En enero de 2023 se publicó el PAA 2023 en el portal web de la entidad y en la plataforma del  SECOP II,  se publicó en diciembre el informe de seguimiento al PAA vigencia 2023</t>
  </si>
  <si>
    <t xml:space="preserve">Se realizó la auditoría interna al proceso y la auditoria por parte del ente certificador Icontec, tiene acciones pendientes de revisión por la dirección relacionadas con la implementación del módulo de almacén de SIIWEB, anterior sistema de información integral de la entidad, sin embargo desde febrero de 2023 se inició con una nueva aplicación denominada Sinfa y se mantiene la acción depuración y registro de los elementos devolutivos y de consumo.
Se cumplió con una acción de la auditoría interna de calidad relacionada con el manejo del sistema de gestión documental Orfeo                                                                                                                  </t>
  </si>
  <si>
    <t>Se recibieron y se dio trámite y respuesta a 1184 PQRS, entre ellas 1043 solicitudes, 51 quejas, 2 sugerencia, 61 felicitaciones y  27 denuncias.</t>
  </si>
  <si>
    <t>Se atendieron de manera presencial a 1290 personas, por teléfono a 735,  por correo electrónico y por buzón del portal web a 38, a través de los buzones institucionales a 87 y 1045 por el sistema de gestión documental Orfeo para un total de 3195.</t>
  </si>
  <si>
    <t>Durante la vigencia se registraron 197 solicitudes de cetiles y se reportó al Ministerio de Hacienda y Crédito Público, la información de salarios, festivos y primas de antigüedad,  consignada en las historiad laborales de exfuncionarios de la entidad</t>
  </si>
  <si>
    <t>Se aplicaron 582 encuestas de medición de satisfacción de los usuarios y sus familias en 8 centros de protección, CFE JJ Vargas 87, CME La Colonia 75, CBA en Arbelaez 125, CBA San José en Facatativá 60, CBA Belmira en Fusagasugá 44, CBA San Pedro Claver en Bogotá 84, CBA en Villeta 44, Instituto San José en Chipaque 65,  donde el nivel de satisfacción se encuentra entre excelente y bueno en el 95%. Se determinaron las acciones de mejora pertinentes a cada centro de protección, se socializaron y a la fecha se han puesto en práctica (proceso de mejora continua).</t>
  </si>
  <si>
    <t xml:space="preserve">Se elaboraron 4 informes durante la vigencia, uno cada trimestre de PQRSD y resultados de las encuestas de percepción de los servicios que brinda la entidad, los cuales se encuentran publicados en el portal web de la entidad. </t>
  </si>
  <si>
    <t>La Rendición Pública de Cuentas de la Beneficencia de Cundinamarca se realizó el 18 de diciembre de 2023 en el Centro de Bienestar del Adulto Mayor San Pedro Claver en Bogotá, con la presencia de 61 personas de manera presencial y 30 personas de manera virtual.</t>
  </si>
  <si>
    <t>Del 27 de febrero al 17 de marzo se realizaron las auditorías internas de calidad a todos los procesos y centros de protección, el 26 de abril se realizó la revisión por la dirección, en la cual se establecieron acciones de mejora.
El 18 y 19 de mayo el ente certificador Icontec realizó la auditoría a los procesos y centros de protección de la entidad, otorgando la renovación del certificado de calidad de todos los procesos de la entidad.</t>
  </si>
  <si>
    <r>
      <t xml:space="preserve">Se actualizó el modelo de atención a las </t>
    </r>
    <r>
      <rPr>
        <b/>
        <u val="single"/>
        <sz val="9"/>
        <rFont val="Arial"/>
        <family val="2"/>
      </rPr>
      <t>personas adultas mayores</t>
    </r>
    <r>
      <rPr>
        <sz val="9"/>
        <rFont val="Arial"/>
        <family val="2"/>
      </rPr>
      <t xml:space="preserve"> para los siguientes procesos competitivos:
</t>
    </r>
    <r>
      <rPr>
        <b/>
        <sz val="9"/>
        <rFont val="Arial"/>
        <family val="2"/>
      </rPr>
      <t>Nº 7,</t>
    </r>
    <r>
      <rPr>
        <sz val="9"/>
        <rFont val="Arial"/>
        <family val="2"/>
      </rPr>
      <t xml:space="preserve"> plazo 122 días, fecha de firma 17/02/2023 y terminan el 17/09/2023, con el Instituto Hermanas Franciscanas de Santa Clara y la Corporación Social Juntos Xua.
Con Fundación Cafami por 7 meses a partir del 17 de febrero.
</t>
    </r>
    <r>
      <rPr>
        <b/>
        <sz val="9"/>
        <rFont val="Arial"/>
        <family val="2"/>
      </rPr>
      <t>Nº 1</t>
    </r>
    <r>
      <rPr>
        <sz val="9"/>
        <rFont val="Arial"/>
        <family val="2"/>
      </rPr>
      <t xml:space="preserve">,  plazo desde el 1 de junio de 2023 hasta el 15 enero de 2024, con Corporación Social Juntos Xua, Corporación Cultural Nuevo Amanecer y Unión Temporal Nuevo Belmira
Se actualizó el modelo de atención a las </t>
    </r>
    <r>
      <rPr>
        <b/>
        <u val="single"/>
        <sz val="9"/>
        <rFont val="Arial"/>
        <family val="2"/>
      </rPr>
      <t>personas con discapacidad mental y cognitiva</t>
    </r>
    <r>
      <rPr>
        <sz val="9"/>
        <rFont val="Arial"/>
        <family val="2"/>
      </rPr>
      <t xml:space="preserve"> para los siguientes el procesos competitivos:
</t>
    </r>
    <r>
      <rPr>
        <b/>
        <sz val="9"/>
        <rFont val="Arial"/>
        <family val="2"/>
      </rPr>
      <t>Nº 6</t>
    </r>
    <r>
      <rPr>
        <sz val="9"/>
        <rFont val="Arial"/>
        <family val="2"/>
      </rPr>
      <t xml:space="preserve">, plazo 306 días, 17/02/2023 31/12/2023, con Fundación Remanso de Paz
</t>
    </r>
    <r>
      <rPr>
        <b/>
        <sz val="9"/>
        <rFont val="Arial"/>
        <family val="2"/>
      </rPr>
      <t xml:space="preserve">Nº 8: </t>
    </r>
    <r>
      <rPr>
        <sz val="9"/>
        <rFont val="Arial"/>
        <family val="2"/>
      </rPr>
      <t xml:space="preserve">plazo 122 días, desde 17/02/2023 hasta 30/06/2023, con Unión temporal Sibaté Inclusiva
</t>
    </r>
    <r>
      <rPr>
        <b/>
        <sz val="9"/>
        <rFont val="Arial"/>
        <family val="2"/>
      </rPr>
      <t>Nº 2</t>
    </r>
    <r>
      <rPr>
        <sz val="9"/>
        <rFont val="Arial"/>
        <family val="2"/>
      </rPr>
      <t>, desde 1/07/2023 hasta el 14/01/2024, con Unión Temporal Cambiando El Futuro</t>
    </r>
  </si>
  <si>
    <r>
      <t>En diciembre de 2023 se presentaron los siguientes resultados de usuarios en estado nutricional adecuado, por centro de protección: En el CBA Belmira 38 de 80 (47,5%), CBA San José en Facatativá 53 de 87</t>
    </r>
    <r>
      <rPr>
        <sz val="9"/>
        <color indexed="10"/>
        <rFont val="Arial"/>
        <family val="2"/>
      </rPr>
      <t xml:space="preserve"> </t>
    </r>
    <r>
      <rPr>
        <sz val="9"/>
        <rFont val="Arial"/>
        <family val="2"/>
      </rPr>
      <t xml:space="preserve">(61%), </t>
    </r>
    <r>
      <rPr>
        <sz val="9"/>
        <color indexed="8"/>
        <rFont val="Arial"/>
        <family val="2"/>
      </rPr>
      <t>CBA San Pedro Claver  87 de 170 (51%), CBA</t>
    </r>
    <r>
      <rPr>
        <sz val="9"/>
        <color indexed="8"/>
        <rFont val="Arial"/>
        <family val="2"/>
      </rPr>
      <t xml:space="preserve"> en Villeta 85 de 113</t>
    </r>
    <r>
      <rPr>
        <sz val="9"/>
        <color indexed="10"/>
        <rFont val="Arial"/>
        <family val="2"/>
      </rPr>
      <t xml:space="preserve"> </t>
    </r>
    <r>
      <rPr>
        <sz val="9"/>
        <color indexed="8"/>
        <rFont val="Arial"/>
        <family val="2"/>
      </rPr>
      <t>(</t>
    </r>
    <r>
      <rPr>
        <sz val="9"/>
        <color indexed="8"/>
        <rFont val="Arial"/>
        <family val="2"/>
      </rPr>
      <t>75%),</t>
    </r>
    <r>
      <rPr>
        <sz val="9"/>
        <color indexed="10"/>
        <rFont val="Arial"/>
        <family val="2"/>
      </rPr>
      <t xml:space="preserve"> </t>
    </r>
    <r>
      <rPr>
        <sz val="9"/>
        <rFont val="Arial"/>
        <family val="2"/>
      </rPr>
      <t>CBA en Arbeláez  92 de 218 (42%).
Los factores de riesgo que se observan en la epidemiología de la delgadez de la persona mayor en entorno institucional, se debe a las características de la población atendida en los centros de larga estancia con problemas de salud y niveles de discapacidad,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e</t>
    </r>
    <r>
      <rPr>
        <sz val="9"/>
        <color indexed="8"/>
        <rFont val="Arial"/>
        <family val="2"/>
      </rPr>
      <t>l 55%, que equivale al 79%</t>
    </r>
    <r>
      <rPr>
        <sz val="9"/>
        <rFont val="Arial"/>
        <family val="2"/>
      </rPr>
      <t xml:space="preserve"> de la meta programada.</t>
    </r>
  </si>
  <si>
    <t>En los centros se cumplen  las recomendaciones para mejorar el estado nutricional y reducir el impacto de este problema de salud en la calidad de vida de las personas atendidas, se realizan evaluaciones antropométricas, se suministran las dietas adecuadas a las necesidades nutricionales prescritas por las IPS, actividad física que ayude a mejorar el apetito y la absorción de nutrientes, apoyo emocional para tratar ansiedad, depresión y soledad y se preparan los alimentos con calidad, en cantidad y
temperatura adecuada.</t>
  </si>
  <si>
    <t>En los Centros de atención en discapacidad mental se presentaron en diciembre las siguientes mediciones del indicador se número de personas en condición normal nutricional/ Número de personas con discapacidad mental atendidas:
El CFE José Joaquín Vargas 45% (108/241)
En el CME La Colonia 76% (195/261)
En el Instituto San José en Chipaque 45% (45/100)
Lo anterior arroja un resultado total de 55%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 y se cumplió con el 92% de esta meta</t>
  </si>
  <si>
    <t>Se brindó asesoría y orientación a 93 alcaldías municipales en temas relacionados con el ingreso de personas a los programas de protección social de la Beneficencia y la ejecución de los contratos interadministrativos vigentes y pago de cuotas de corresponsabilidad.</t>
  </si>
  <si>
    <t>Ingresaron $6.447.298.243 de $5.600.000.000 programados para la vigencia, equivalentes al 100%.
Se han recuperado $1.184.552.158 de cartera de contratos con las alcaldías municipales</t>
  </si>
  <si>
    <t>(Número de personas atendidas con convenio interadministrativos / Número total personas atendidas) x 100</t>
  </si>
  <si>
    <t xml:space="preserve">Durante el año la corresponsabilidad financiera en la protección de las personas atendidas es la siguiente:
475  por contrato interadministrativo con las alcaldías de Cundinamarca
270 por convenio con la Secretaría de Integración Social de Bogotá
218 por corresponsabilidad familiar.
745 de 1260 atendidas=59%, equivalente al 84% de la meta programada para la vigencia  </t>
  </si>
  <si>
    <t>Se ejecutaron $4.323.378.760 recursos de cooperación, que comprende entre el 8 y 15% acordado con los asociados o contratistas, mediante 14 convenios de asociación suscritos en 2023, representados en 15 días adicionales al contrato y sin costo, dotación, mantenimiento y contratación de recurso humano.</t>
  </si>
  <si>
    <t>Se realizaron 113 estudios de caso, que incluye visitas domiciliarias en los municipios solicitantes de cupos, para la verificación de las vulnerabilidades y asistencia técnica a los interesados</t>
  </si>
  <si>
    <t>Se han publicado en el portal web las celebraciones que se realizan en los centros de protección de la entidad y la programación de todas las actividades</t>
  </si>
  <si>
    <t>Se realizaron 110 actividades de supervisión técnica de manera presencial y virtual, con el apoyo de los contratistas en áreas de Trabajo Social y Nutrición, en los Centros de Bienestar del Adulto Mayor de la Beneficencia de Cundinamarca.</t>
  </si>
  <si>
    <t>Se realizaron 72 visitas de supervisión técnica a los Centros de Protección a Personas con Discapacidad Mental y Cognitiva</t>
  </si>
  <si>
    <t>Pendiente actualizar el trámite Admisión de usuarios a los servicios de protección social"  en la plataforma SUIT del DAFP. 
Lo anterior en cumplimiento de la política “racionalización de trámites” del MIPG 
La última actualización fue el 29/09/2016, se solicitó a la Subgerencia de Protección Social que lo mantenga actualizado, con fin que la ciudadanía acceda a información verídica. El Suit es la fuente única y válida de la información de los trámites que todas las instituciones del Estado ofrecen a la ciudadanía, facilita la implementación de la política de racionalización de trámites y contribuye a fortalecer el principio de transparencia, evitando la generación de focos de corrupción
link https://visorsuit.funcionpublica.gov.co/auth/visor?fi=14502</t>
  </si>
  <si>
    <t>Se recaudaron $69.495.091.393 de $73.615.388.043 programados para la vigencia</t>
  </si>
  <si>
    <t>Contaduría General de la Nación: Cuarto trimestre 2022 y los trimestrales 2023. 
SIA Contraloría: Informe Anual 2022 y mensuales de 2023
DIAN: Exógena vigencia 2022 y mensuales 2023
Secretaría de Hacienda Distrital vigencia 2022
Informes mensuales de estados financieros y revelaciones de enero a diciembre de 2023
ICA Secretaría de Hacienda Distrital bimestral
Reportes SIGA Anual</t>
  </si>
  <si>
    <t>Se realizó la auditoría interna al proceso y la auditoria por parte del ente certificador, no tiene acciones pendientes de revisión por la dirección ni de implementación del MIPG.</t>
  </si>
  <si>
    <t>Se publicó la relación mensual de contratación</t>
  </si>
  <si>
    <t>Durante la vigencia se crearon 19 documentos, se actualizaron 26 y se eliminaron 5.
Se mantiene actualizada la ruta de consulta interna y se comunicaron todos los cambios por correo electrónico a todos los usuarios de la entidad</t>
  </si>
  <si>
    <t xml:space="preserve">Aprobado el Informe Estados Financieros Vigencia 2023 por parte del Consejo Directivo de la Beneficencia de Cundinamarca </t>
  </si>
  <si>
    <t xml:space="preserve">En la vigencia se cursaron 482 procesos judiciales que se tramitan en los diferentes Juzgados, Tribunales y Cortes
</t>
  </si>
  <si>
    <t>En la vigencia se han recibieron 83 acciones de tutela  y se les dio respuesta a todos con oportunidad</t>
  </si>
  <si>
    <t>(Número de Comités  de conciliación y defensa judicial realizados / Número Comités requeridos en la período) x 100</t>
  </si>
  <si>
    <t>Se realizaron 27 comités de conciliación y defensa judicial de la entidad, 24 reuniones ordinarias y 3 extraordinarias</t>
  </si>
  <si>
    <t>Durante la vigencia se recibieron 16 derechos de petición y se les dio respuesta a todos con oportunidad</t>
  </si>
  <si>
    <t>Durante la vigencia 2023 se recibieron 11 quejas a las cuales se les hizo apertura de indagación preliminar</t>
  </si>
  <si>
    <t>No se recibieron quejas para ser enviadas a entes competentes</t>
  </si>
  <si>
    <t xml:space="preserve">No hay procesos en etapa de fallo. </t>
  </si>
  <si>
    <t>Durante la vigencia se dio trámite a 11 expedientes en indagación preliminar y/o investigación.  Se realizaron autos de indagación, se solicitaron las pruebas, se encuentran 4 expedientes para tomar decisión de fondo. Se realizaron 6 autos de archivo</t>
  </si>
  <si>
    <t>Se realizó el proceso para dar de baja y donar 20 kits habitacionales instalados en el municipio de Soacha, los cuales se encuentran obsoletos, ya cumplieron su vida útil, se cumplió la función principal para la cual fueron adquiridos y por ende han perdido la utilidad para la entidad y a 31 de octubre de 2019 se encuentran contablemente depreciados, como consta en la certificación de la Profesional Universitario de la Subgerencia Financiera Angélica María Caicedo.  
Estos bienes fueron entregados por la Beneficencia de Cundinamarca a la alcaldía de Soacha, mediante comodato Nº 142 de 2014, el cual se encuentra liquidado mediante Acta del 2 de mayo de 2023.</t>
  </si>
  <si>
    <t>SEGUIMIENTO AL PLAN DE ACCION DE LA BENEFICENCIA DE CUNDINAMARCA A 31 DE DICIEMBRE DE 2023
PLAN DEPARTAMENTAL DE DESARROLLO:  CUNDINAMARCA REGIÓN QUE PROGRESA</t>
  </si>
  <si>
    <t xml:space="preserve">En el primer semestre del año se actualizó el proyecto de protección a personas con discapacidad mental y cognitiva por adición de $1.479.524.492 que corresponden al pasivo exigible, para el cumplimiento de un acuerdo de pago por deuda con la Comunidad Hijas de La Caridad de San Vicente de Paúl, por los servicios prestados en la protección de personas con discapacidad mental y cognitiva en el Centro Masculino Especial La Colonia ubicado en Sibaté. La adición fue por transferencia  mediante  Decreto 082 del 14 de marzo de 2023.
En diciembre se actualizaron los dos proyectos de inversión para la protección de adulto mayor y personas con discapacidad mental, que se incorporaron al POAI 2024 </t>
  </si>
  <si>
    <t>Comprometidos y ejecutados a 31 de diciembre  $17.451.205.430 de $19.200.000.000 programados. El Departamento transfirió a la Beneficencia $1.610.000.000</t>
  </si>
  <si>
    <t xml:space="preserve">La Oficina de Control Interno presento tanto en físico como a las paginas web y correos habilitados para el efecto, los 14 informes requeridos por las entidades de control y otros que fueron solicitados por organismos estatales y departamentales, dando cumplimiento a lo programado al inicio de la vigencia   </t>
  </si>
  <si>
    <t>(Número Total de Investigaciones/ Número Total de Autos de  Apertura) x 100</t>
  </si>
  <si>
    <t>Se realizó un auto de apertura de investigación disciplinaria</t>
  </si>
  <si>
    <t>Se publicaron antes del 31 de enero los siguientes planes institucionales para la vigencia 2023:
Plan Estratégico del Talento Humano
Plan de vacantes
Plan de previsión de recursos humanos
Plan de Bienestar e Incentivos
Plan de Capacitación</t>
  </si>
  <si>
    <t>Se suscribió contrato de compraventa 077-2023, equipos tecnológicos y licenciamiento de la Office, por valor de $108.200.00.</t>
  </si>
  <si>
    <t xml:space="preserve">En el segundo  semestre de 2023 se  suscribió Aceptación de Oferta Nº 072-2023 por valor de $13.089.000 para el mantenimiento preventivo correctivo para los equipos der cómputo de la Beneficencia de Cundinamarca. </t>
  </si>
  <si>
    <t xml:space="preserve">El contratista del sistema financiero atendió todos os requerimiento que realizaron los usuarios para el feliz termino de vigencia 2023                              </t>
  </si>
  <si>
    <t xml:space="preserve">Se realizó la auditoría interna al proceso y la auditoria por parte del ente certificador al sistema de gestión de calidad, de las cuales no hay acciones pendientes.
Se tiene pendiente una acción de la revisión por la dirección relacionada con la adquisición de hardware para reemplazar los computadores de escritorio obsoletos. 
No hay acciones pendientes de implementación del MIPG
Se suscribió Aceptación de Oferta Nº 083-2023 por valor $18.330.00 por servicios de soporte técnico para el portal de la Beneficencia de Cundinamarca, incluido la compra del certificado de seguridad para el dominio www.beneficenciacundinamarca.gov.co </t>
  </si>
  <si>
    <t>Se aplicaron 88 encuestas a personas que recibieron servicios por los responsables de procesos administrativos en la entidad, así: 19 en SIAC, 18 en ventanilla única, 4 en trabajo social, 18 en Atención a Alcaldes y comunidad,  23 en Gestión Contractual y 6 Secretaría General, donde se evalúan los siguientes aspectos:
1. Conocimiento del tema: 95% excelente y 5% bueno
2. Respuesta clara y oportuna: 93% excelente y 7% bueno.
3. El tiempo para ser atendido: 91% excelente y 9% bueno 
4. Actitud y disposición del funcionario para atenderle: 93% excelente y 7% bueno</t>
  </si>
  <si>
    <t>Se suscribieron durante la vigencia 84 contratos distribuidos así:
14 Procesos Competitivos - convenios de asociación 
44 por contratación Directa OPS con persona natural
3 por contratación Directa OPS con persona jurídica
4 por mínima cuantía
10 Tienda virtual - Orden de compra
1 por selección abreviada
2 Comodato 
3 Licitación pública 
3 Contratación Directa (Compra Boletas,  Contrato inmobiliaria y Arrendamiento Lotes 15 y 16</t>
  </si>
  <si>
    <t>A 31 de octubre de 2023, se evidencia una cartera de la Empresa Inmobiliaria y de Servicios Logísticos de Cundinamarca, por la suma de $1.597.023.465 de las vigencias junio de 2012 a octubre de 2023</t>
  </si>
  <si>
    <t>Con corte a diciembre de 2023, se ha realizado el pago de predial de 56 inmuebles, discriminados así:  para la vigencia 2021, por valor de $1.158.166.745, para la vigencia 2022, por valor de $600.964.004 y para la vigencia 2023, por valor de $375.371.870, para un total de $2.134.502.619</t>
  </si>
  <si>
    <t>Con corte a 31 de diciembre la Beneficencia  recaudó por concepto de arrendamientos $6.334.452.083 de los $6.500.000.000 proyectados para la vigencia.
Fuente ejecución activa a 31 de diciembre - Subgerencia Financiera</t>
  </si>
  <si>
    <t>Se realizó el seguimiento a los once (11) proyectos fiduciarios, los cuales se encuentran en estado de liquidación, liquidados y en ejecución.</t>
  </si>
  <si>
    <t>Se realizó el seguimiento al Plan Anticorrupción y atención al Ciudadano y a los riesgos de corrupción, informes cuatrimestrales publicados en el portal web</t>
  </si>
  <si>
    <t>(Número de informes de seguimiento a mapas de riesgo de los procesos de la entidad  y riesgos de corrupción publicados en la portal web / 1 informe) x 100</t>
  </si>
  <si>
    <t>Se realizó el seguimiento al los riesgos de gestión de la entidad y a los riesgos de corrupción se publicaron en el portal web</t>
  </si>
  <si>
    <t>El equipo de trabajo participó en la auditoría interna y externa del Sistema de Gestión de Calidad.  Tienen 8 acciones pendientes en el Informe de Revisión por la Dirección y que son compartidas con la oficina de Gestión Integral de Bienes inmuebles, igualmente tienen un plan de acción por cada centro de protección de auditorias internas al sistema de gestión de calidad, que han avanzado en su ejecución en 60%</t>
  </si>
  <si>
    <r>
      <t xml:space="preserve">Con corte a diciembre de 2023 y de acuerdo con el informe de gestión de inmuebles del mes de noviembre, se consideran 420 unidades administradas por la Inmobiliaria, de los cuales se encuentran 268 arrendados en 165 contratos de arrendamiento, 75 inmuebles desocupados
</t>
    </r>
    <r>
      <rPr>
        <b/>
        <sz val="9"/>
        <rFont val="Arial"/>
        <family val="2"/>
      </rPr>
      <t>NOTA</t>
    </r>
    <r>
      <rPr>
        <sz val="9"/>
        <rFont val="Arial"/>
        <family val="2"/>
      </rPr>
      <t xml:space="preserve">: Se tienen 35 unidades en comodato, 6 en estudio de títulos (colegio de Cúcuta, oficina de Neiva, Casa y Solar B/ San Javier), 24 procesos jurídicos (garajes del centro, casa del Muña, Villa Javier, Cruces y 8 parcelas Sibate), 3 en proceso de venta (falta escrituración). 1 en posesión (Medalla Milagrosa)  y 14 institucionales.  </t>
    </r>
  </si>
  <si>
    <t>Con corte a diciembre de 2023 se continúa con la actualización y escaneo de los contratos de arrendamiento, escrituras, certificados de tradición y libertad, recibos de impuestos prediales, y la actualización de la información en el sistema de información de la Oficina (excel )</t>
  </si>
  <si>
    <t>Se revisaron y evaluaron los informes de gestión de administración de inmuebles entregados por la Empresa Inmobiliaria correspondientes a los períodos de enero a noviembre de 2023.
La EIC con corte a 31 de  diciembre de 2023 certifica una cartera de $1.343.379.150</t>
  </si>
  <si>
    <t>Se realizó la verificación de la ejecución de los planes de mantenimiento en los CBA Belmira, en Arbelaez, en Villeta, San José en Facatativá, Centros de Discapacidad Mental La Colonia, San José en Chipaque y José Joaquín Vargas.</t>
  </si>
  <si>
    <t>P</t>
  </si>
  <si>
    <t>Se realizó una actividad de inducción a 7 nuevos funcionarios y una de reinducción a todos los funcionarios de la entidad</t>
  </si>
  <si>
    <r>
      <t xml:space="preserve">Se programaron 20 actividades de bienestar e incentivos y se ejecutaron todas:
Entrega de 3 entradas a cine más refrigerio 
Celebración del 154 aniversario de la Beneficencia de Cundinamarca.
Premiación por sorteo de los mejores funcionarios de carrera administrativa
Participación en la Copa Gobernación y comparsas
Competencias internas en  juegos de  bolirana y Celebración de fechas especiales: Dia Internacional de la Mujer, dia del hombre, día de la secretaría, dia del conductor.
Entrega de tres entradas más refrigerio a cada funcionario parque mundo aventura
Una Salida de Integración institucional (celebración dia del servidor público)
Una salida ecológica para todos los funcionarios a La Vega
Celebración de las novenas decembrinas y entrega de detalle a todos los funcionarios
Actividad para pre-pensionados proyecto de vida 
</t>
    </r>
    <r>
      <rPr>
        <b/>
        <sz val="9"/>
        <rFont val="Arial"/>
        <family val="2"/>
      </rPr>
      <t>Disfrute de Salario emocional</t>
    </r>
    <r>
      <rPr>
        <sz val="9"/>
        <rFont val="Arial"/>
        <family val="2"/>
      </rPr>
      <t>:  1 día de  permiso remunerado al año por tener entre 10 y 15 años al servicio de la entidad y dos días quienes tienen más de 15 años
Disfrute de 1 día de permiso remunerado en cada semestre Ley 1857 de 2017
Se otorgó  a 8 servidores públicos el Aporte económico para compra de lentes, gafas o medicamentos ópticos formulados que no están incluidos en el POS, en cumplimiento del acuerdo con las organizaciones sindicales y establecido mediante Resolución 448 del 23 de noviembre de 2021</t>
    </r>
  </si>
  <si>
    <t>Capacitación en el Manual Defensa Jurídica de la entidad, Tienda Virtual del Estado Colombiano,  Sistema de Gestión Documental Orfeo, Sistema Gestión de la Calidad</t>
  </si>
  <si>
    <t>No se han aplicaron encuestas</t>
  </si>
  <si>
    <t>La encuesta fue diligenciada por 24 funcionarios, y todos calificaron las actividades entre excelente y bueno</t>
  </si>
  <si>
    <t xml:space="preserve">Se formuló el plan anual y se cumplió todas las actividades programadas, entre ellas riesgo social, pausas activas, manejo del stress,  Sistema de Gestión y Seguridad y Salud en el Trabajo SGSST. se aplicó encuestas del riesgo psicosocial. Se realizaron los exámenes periódicos ocupacionales (laboratorios sin glicemia, optometría y examen médico ocupacional con énfasis en osteomuscular, tamizaje cardiovascular y pylori 64 funcionarios.  Se entregó un kit de tapabocas y Alcohol </t>
  </si>
  <si>
    <t>Se suscribieron 102 convenios interadministrativos con las alcaldías del Departamento, para brindar protección social integral a personas adultas mayores y personas con discapacidad mental y cognitiva en centros de la Beneficencia. Estas alcaldías son: Albán, Anapoima, Anolaima, Apulo, Arbelaez, Bituima, Bojacá, Cabrera, Cabrera, Cachipay, Cajicá, Cáqueza, Chaguaní, Chía, Choachí, Chocontá, Cogua, Cota, Cucunubá, El Peñón, El Rosal, Facatativá, Fómeque, Fosca, Funza, Fusagasugá, Gachalá, Gachancipá, Granada, Guachetá, Guaduas, Guasca, Guatavita, Guayabetal, Gutierrez, Jerusalén, La Calera, La Mesa, La Vega, Machetá, Madrid, Manta, Nemocón, Nimaima, Nocaima, Pandi, Paratebueno, Pasca, Pulí, Quetame, Quipile, Ricaurte, San Antonio del Tequendama, San Cayetano, San Francisco, Sasaima, Sibaté, Silvania, Simijaca, Sopó, Subachoque, Supatá, Susa, Sutatausa, Tabio, Tena, Tibacuy, Tibirita, Tocaima, Ubaque, Ubaté, Une, Utica, Venecia, Vergara, Vianí, Villapinzón, Villeta, Viotá, Yacopí, Zipacón y Zipaquirá.</t>
  </si>
  <si>
    <t>18</t>
  </si>
  <si>
    <r>
      <t>La entidad formuló el Plan de Acción 2023 y a la fecha lleva un avance del 90%</t>
    </r>
    <r>
      <rPr>
        <sz val="9"/>
        <color indexed="10"/>
        <rFont val="Arial"/>
        <family val="2"/>
      </rPr>
      <t xml:space="preserve"> </t>
    </r>
    <r>
      <rPr>
        <sz val="9"/>
        <rFont val="Arial"/>
        <family val="2"/>
      </rPr>
      <t>en el cumplimiento de sus indicadores de gestión, presentándose el mayor rezago, en el pago de impuestos prediales, en la adquisición de hardware nuevo para reponer el obsoleto, en el cumplimiento de la meta 141 de atención a personas consumidoras de sustancias psicoactivas, no se ha iniciado la ejecución del  plan de capacitación de la vigencia, ni la transferencia de material documental al archivo central, no se ha iniciado el diligenciamiento de  la matriz de información digital ni las trasferencias de los documentos al archivo central de la entidad</t>
    </r>
  </si>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</sst>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1">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9"/>
      <color indexed="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border>
    <border>
      <left style="thin"/>
      <right>
        <color indexed="63"/>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0" borderId="0">
      <alignment/>
      <protection/>
    </xf>
    <xf numFmtId="0" fontId="56" fillId="0" borderId="0">
      <alignment/>
      <protection/>
    </xf>
    <xf numFmtId="0" fontId="56"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480">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60"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182" fontId="6" fillId="34" borderId="10" xfId="53"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center"/>
    </xf>
    <xf numFmtId="0" fontId="6"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9" fontId="6" fillId="34" borderId="10" xfId="6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1" xfId="0" applyFont="1" applyFill="1" applyBorder="1" applyAlignment="1">
      <alignment vertical="center" wrapText="1"/>
    </xf>
    <xf numFmtId="0" fontId="63" fillId="34" borderId="10" xfId="0" applyFont="1" applyFill="1" applyBorder="1" applyAlignment="1">
      <alignment horizontal="justify" vertical="center"/>
    </xf>
    <xf numFmtId="9" fontId="63"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4"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9" fontId="6" fillId="34" borderId="11" xfId="0" applyNumberFormat="1" applyFont="1" applyFill="1" applyBorder="1" applyAlignment="1">
      <alignment horizontal="center" vertical="center" wrapText="1"/>
    </xf>
    <xf numFmtId="9" fontId="6" fillId="34" borderId="10" xfId="60" applyFont="1" applyFill="1" applyBorder="1" applyAlignment="1">
      <alignment horizont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6"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3"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6" fillId="34" borderId="12" xfId="0" applyFont="1" applyFill="1" applyBorder="1" applyAlignment="1">
      <alignment horizontal="justify" vertical="center" wrapText="1"/>
    </xf>
    <xf numFmtId="0" fontId="6" fillId="34" borderId="10" xfId="0" applyFont="1" applyFill="1" applyBorder="1" applyAlignment="1">
      <alignment vertical="center" wrapText="1"/>
    </xf>
    <xf numFmtId="0" fontId="63" fillId="0" borderId="10" xfId="0" applyFont="1" applyBorder="1" applyAlignment="1">
      <alignment horizontal="justify" vertic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9" fontId="6"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60" applyFont="1" applyFill="1" applyBorder="1" applyAlignment="1">
      <alignment horizontal="center" vertical="center"/>
    </xf>
    <xf numFmtId="0" fontId="6" fillId="34" borderId="12" xfId="0" applyFont="1" applyFill="1" applyBorder="1" applyAlignment="1">
      <alignment horizontal="justify" vertical="center"/>
    </xf>
    <xf numFmtId="0" fontId="6" fillId="34" borderId="11" xfId="0"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 fillId="34" borderId="10" xfId="58" applyNumberFormat="1" applyFont="1" applyFill="1" applyBorder="1" applyAlignment="1">
      <alignment horizontal="justify" vertical="center" wrapText="1"/>
      <protection/>
    </xf>
    <xf numFmtId="3" fontId="7" fillId="34" borderId="10" xfId="0" applyNumberFormat="1" applyFont="1" applyFill="1" applyBorder="1" applyAlignment="1">
      <alignment horizontal="justify" vertical="center" wrapText="1"/>
    </xf>
    <xf numFmtId="9" fontId="63" fillId="34" borderId="10" xfId="57" applyNumberFormat="1" applyFont="1" applyFill="1" applyBorder="1" applyAlignment="1">
      <alignment horizontal="justify" vertical="center" wrapText="1"/>
      <protection/>
    </xf>
    <xf numFmtId="9" fontId="6" fillId="34" borderId="10" xfId="57" applyNumberFormat="1" applyFont="1" applyFill="1" applyBorder="1" applyAlignment="1">
      <alignment horizontal="justify" vertical="center" wrapText="1"/>
      <protection/>
    </xf>
    <xf numFmtId="9" fontId="63" fillId="34" borderId="10" xfId="58" applyNumberFormat="1" applyFont="1" applyFill="1" applyBorder="1" applyAlignment="1">
      <alignment horizontal="justify" vertical="center" wrapText="1"/>
      <protection/>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9" fontId="6" fillId="34" borderId="11" xfId="60" applyFont="1" applyFill="1" applyBorder="1" applyAlignment="1">
      <alignment horizontal="center" vertical="center"/>
    </xf>
    <xf numFmtId="0" fontId="6" fillId="34" borderId="10" xfId="0" applyFont="1" applyFill="1" applyBorder="1" applyAlignment="1">
      <alignment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3" fillId="34" borderId="11" xfId="0" applyFont="1" applyFill="1" applyBorder="1" applyAlignment="1">
      <alignment horizontal="justify" vertical="center" wrapText="1"/>
    </xf>
    <xf numFmtId="0" fontId="68" fillId="34" borderId="14" xfId="0" applyFont="1" applyFill="1" applyBorder="1" applyAlignment="1">
      <alignment horizontal="justify" vertical="center" wrapText="1"/>
    </xf>
    <xf numFmtId="0" fontId="68"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3"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3" fillId="34" borderId="14"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8" fillId="34" borderId="14"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8"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8"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8"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6" fillId="34" borderId="11"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9" fontId="6" fillId="34" borderId="11" xfId="60" applyFont="1" applyFill="1" applyBorder="1" applyAlignment="1">
      <alignment horizontal="center" vertical="center"/>
    </xf>
    <xf numFmtId="9" fontId="6" fillId="34" borderId="14" xfId="60" applyFont="1" applyFill="1" applyBorder="1" applyAlignment="1">
      <alignment horizontal="center" vertical="center"/>
    </xf>
    <xf numFmtId="9" fontId="6" fillId="34" borderId="12" xfId="60" applyFont="1" applyFill="1" applyBorder="1" applyAlignment="1">
      <alignment horizontal="center" vertical="center"/>
    </xf>
    <xf numFmtId="0" fontId="63" fillId="0" borderId="10" xfId="0" applyFont="1" applyBorder="1" applyAlignment="1">
      <alignment horizontal="justify" vertical="center" wrapText="1"/>
    </xf>
    <xf numFmtId="9" fontId="6" fillId="34" borderId="11" xfId="0" applyNumberFormat="1" applyFont="1" applyFill="1" applyBorder="1" applyAlignment="1">
      <alignment horizontal="center" vertical="center"/>
    </xf>
    <xf numFmtId="9" fontId="6" fillId="34" borderId="14" xfId="0" applyNumberFormat="1" applyFont="1" applyFill="1" applyBorder="1" applyAlignment="1">
      <alignment horizontal="center" vertical="center"/>
    </xf>
    <xf numFmtId="9" fontId="6" fillId="34" borderId="12" xfId="0" applyNumberFormat="1" applyFont="1" applyFill="1" applyBorder="1" applyAlignment="1">
      <alignment horizontal="center" vertical="center"/>
    </xf>
    <xf numFmtId="9" fontId="6" fillId="34" borderId="11" xfId="60" applyFont="1" applyFill="1" applyBorder="1" applyAlignment="1">
      <alignment horizontal="center" vertical="center" wrapText="1"/>
    </xf>
    <xf numFmtId="9" fontId="6" fillId="34" borderId="14" xfId="60" applyFont="1" applyFill="1" applyBorder="1" applyAlignment="1">
      <alignment horizontal="center" vertical="center" wrapText="1"/>
    </xf>
    <xf numFmtId="9" fontId="6" fillId="34" borderId="12" xfId="6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9" fillId="34"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9" fontId="5" fillId="34" borderId="11" xfId="60" applyFont="1" applyFill="1" applyBorder="1" applyAlignment="1">
      <alignment horizontal="center" vertical="center"/>
    </xf>
    <xf numFmtId="9" fontId="5" fillId="34" borderId="14" xfId="60" applyFont="1" applyFill="1" applyBorder="1" applyAlignment="1">
      <alignment horizontal="center" vertical="center"/>
    </xf>
    <xf numFmtId="9" fontId="5" fillId="34" borderId="12" xfId="60" applyFont="1" applyFill="1" applyBorder="1" applyAlignment="1">
      <alignment horizontal="center" vertical="center"/>
    </xf>
    <xf numFmtId="0" fontId="5" fillId="35" borderId="10" xfId="0" applyFont="1" applyFill="1" applyBorder="1" applyAlignment="1">
      <alignment horizontal="center" vertical="center"/>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0" fillId="0" borderId="12" xfId="0" applyBorder="1" applyAlignment="1">
      <alignment horizontal="justify" vertical="center" wrapText="1"/>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6" fillId="0" borderId="10" xfId="0" applyFont="1" applyBorder="1" applyAlignment="1">
      <alignment horizontal="justify" vertical="center"/>
    </xf>
    <xf numFmtId="9" fontId="6" fillId="34" borderId="10" xfId="60" applyFont="1" applyFill="1" applyBorder="1" applyAlignment="1">
      <alignment horizontal="center" vertical="center"/>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justify" vertical="center" wrapText="1"/>
    </xf>
    <xf numFmtId="0" fontId="6" fillId="34" borderId="10" xfId="0" applyFont="1" applyFill="1" applyBorder="1" applyAlignment="1">
      <alignment vertical="center" wrapText="1"/>
    </xf>
    <xf numFmtId="0" fontId="63" fillId="0" borderId="11" xfId="0" applyFont="1" applyBorder="1" applyAlignment="1">
      <alignment horizontal="justify" vertical="center" wrapText="1"/>
    </xf>
    <xf numFmtId="0" fontId="63" fillId="0" borderId="14" xfId="0" applyFont="1" applyBorder="1" applyAlignment="1">
      <alignment horizontal="justify" vertical="center" wrapText="1"/>
    </xf>
    <xf numFmtId="3" fontId="6" fillId="34" borderId="11" xfId="53" applyNumberFormat="1" applyFont="1" applyFill="1" applyBorder="1" applyAlignment="1">
      <alignment horizontal="center" vertical="center"/>
    </xf>
    <xf numFmtId="3" fontId="6" fillId="34" borderId="14" xfId="53" applyNumberFormat="1" applyFont="1" applyFill="1" applyBorder="1" applyAlignment="1">
      <alignment horizontal="center" vertical="center"/>
    </xf>
    <xf numFmtId="3" fontId="6" fillId="34" borderId="12" xfId="53" applyNumberFormat="1" applyFont="1" applyFill="1" applyBorder="1" applyAlignment="1">
      <alignment horizontal="center" vertical="center"/>
    </xf>
    <xf numFmtId="9" fontId="6" fillId="34" borderId="20" xfId="60" applyFont="1" applyFill="1" applyBorder="1" applyAlignment="1">
      <alignment horizontal="center" vertical="center"/>
    </xf>
    <xf numFmtId="9" fontId="6" fillId="34" borderId="21" xfId="60" applyFont="1" applyFill="1" applyBorder="1" applyAlignment="1">
      <alignment horizontal="center" vertical="center"/>
    </xf>
    <xf numFmtId="0" fontId="0" fillId="0" borderId="12" xfId="0" applyBorder="1" applyAlignment="1">
      <alignment horizontal="justify" vertical="center"/>
    </xf>
    <xf numFmtId="9" fontId="6" fillId="34" borderId="11"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49" fontId="6" fillId="34" borderId="11" xfId="53" applyNumberFormat="1" applyFont="1" applyFill="1" applyBorder="1" applyAlignment="1">
      <alignment horizontal="center" vertical="center"/>
    </xf>
    <xf numFmtId="49" fontId="6" fillId="34" borderId="14" xfId="53" applyNumberFormat="1" applyFont="1" applyFill="1" applyBorder="1" applyAlignment="1">
      <alignment horizontal="center" vertical="center"/>
    </xf>
    <xf numFmtId="49" fontId="6" fillId="34" borderId="12" xfId="53" applyNumberFormat="1" applyFont="1" applyFill="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Porcentaje 2"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pi.dnp.gov.co/Se%20han%20registrado%20dos%20seguimientos%20al%20Plan%20de%20Asistencia%20T&#233;cnica%20en%20la%20plataforma%20de%20la%20Secretar&#237;a%20de%20Planeaci&#243;n%20de%20Cundinamarca"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41" t="s">
        <v>574</v>
      </c>
      <c r="B1" s="341"/>
      <c r="C1" s="341"/>
      <c r="D1" s="341"/>
      <c r="E1" s="341"/>
      <c r="F1" s="341"/>
      <c r="G1" s="341"/>
      <c r="H1" s="341"/>
      <c r="I1" s="341"/>
      <c r="J1" s="341"/>
      <c r="K1" s="341"/>
    </row>
    <row r="2" spans="1:11" ht="21" customHeight="1">
      <c r="A2" s="341" t="s">
        <v>0</v>
      </c>
      <c r="B2" s="341"/>
      <c r="C2" s="341"/>
      <c r="D2" s="341"/>
      <c r="E2" s="341"/>
      <c r="F2" s="341"/>
      <c r="G2" s="341"/>
      <c r="H2" s="341"/>
      <c r="I2" s="341"/>
      <c r="J2" s="341"/>
      <c r="K2" s="341"/>
    </row>
    <row r="3" spans="1:11" ht="31.5" customHeight="1">
      <c r="A3" s="342" t="s">
        <v>208</v>
      </c>
      <c r="B3" s="343"/>
      <c r="C3" s="343"/>
      <c r="D3" s="343"/>
      <c r="E3" s="343"/>
      <c r="F3" s="343"/>
      <c r="G3" s="343"/>
      <c r="H3" s="343"/>
      <c r="I3" s="343"/>
      <c r="J3" s="343"/>
      <c r="K3" s="343"/>
    </row>
    <row r="4" spans="1:11" s="2" customFormat="1" ht="40.5" customHeight="1">
      <c r="A4" s="47" t="s">
        <v>477</v>
      </c>
      <c r="B4" s="327" t="s">
        <v>479</v>
      </c>
      <c r="C4" s="327" t="s">
        <v>514</v>
      </c>
      <c r="D4" s="327" t="s">
        <v>3</v>
      </c>
      <c r="E4" s="344" t="s">
        <v>528</v>
      </c>
      <c r="F4" s="346"/>
      <c r="G4" s="344" t="s">
        <v>515</v>
      </c>
      <c r="H4" s="345"/>
      <c r="I4" s="345"/>
      <c r="J4" s="346"/>
      <c r="K4" s="327" t="s">
        <v>485</v>
      </c>
    </row>
    <row r="5" spans="1:11" s="2" customFormat="1" ht="36">
      <c r="A5" s="47" t="s">
        <v>478</v>
      </c>
      <c r="B5" s="327"/>
      <c r="C5" s="327"/>
      <c r="D5" s="327"/>
      <c r="E5" s="31" t="s">
        <v>392</v>
      </c>
      <c r="F5" s="31" t="s">
        <v>391</v>
      </c>
      <c r="G5" s="3" t="s">
        <v>516</v>
      </c>
      <c r="H5" s="3" t="s">
        <v>517</v>
      </c>
      <c r="I5" s="3" t="s">
        <v>396</v>
      </c>
      <c r="J5" s="3" t="s">
        <v>391</v>
      </c>
      <c r="K5" s="327"/>
    </row>
    <row r="6" spans="1:11" s="5" customFormat="1" ht="60" customHeight="1">
      <c r="A6" s="349" t="s">
        <v>6</v>
      </c>
      <c r="B6" s="6" t="s">
        <v>7</v>
      </c>
      <c r="C6" s="4" t="s">
        <v>8</v>
      </c>
      <c r="D6" s="4" t="s">
        <v>393</v>
      </c>
      <c r="E6" s="32" t="s">
        <v>492</v>
      </c>
      <c r="F6" s="329" t="s">
        <v>671</v>
      </c>
      <c r="G6" s="32">
        <v>273</v>
      </c>
      <c r="H6" s="32">
        <v>600</v>
      </c>
      <c r="I6" s="60"/>
      <c r="J6" s="60"/>
      <c r="K6" s="49" t="s">
        <v>9</v>
      </c>
    </row>
    <row r="7" spans="1:11" s="5" customFormat="1" ht="48">
      <c r="A7" s="350"/>
      <c r="B7" s="6" t="s">
        <v>10</v>
      </c>
      <c r="C7" s="4" t="s">
        <v>11</v>
      </c>
      <c r="D7" s="4" t="s">
        <v>350</v>
      </c>
      <c r="E7" s="58" t="s">
        <v>493</v>
      </c>
      <c r="F7" s="330"/>
      <c r="G7" s="32">
        <v>275</v>
      </c>
      <c r="H7" s="32">
        <v>500</v>
      </c>
      <c r="I7" s="60"/>
      <c r="J7" s="60"/>
      <c r="K7" s="49" t="s">
        <v>9</v>
      </c>
    </row>
    <row r="8" spans="1:11" s="33" customFormat="1" ht="60.75" customHeight="1">
      <c r="A8" s="351"/>
      <c r="B8" s="338" t="s">
        <v>13</v>
      </c>
      <c r="C8" s="6" t="s">
        <v>518</v>
      </c>
      <c r="D8" s="6" t="s">
        <v>14</v>
      </c>
      <c r="E8" s="6" t="s">
        <v>397</v>
      </c>
      <c r="F8" s="4" t="s">
        <v>672</v>
      </c>
      <c r="G8" s="32">
        <v>0</v>
      </c>
      <c r="H8" s="32">
        <v>1</v>
      </c>
      <c r="I8" s="61"/>
      <c r="J8" s="61"/>
      <c r="K8" s="49" t="s">
        <v>12</v>
      </c>
    </row>
    <row r="9" spans="1:11" s="33" customFormat="1" ht="68.25" customHeight="1">
      <c r="A9" s="351"/>
      <c r="B9" s="339"/>
      <c r="C9" s="4" t="s">
        <v>355</v>
      </c>
      <c r="D9" s="4" t="s">
        <v>351</v>
      </c>
      <c r="E9" s="4" t="s">
        <v>629</v>
      </c>
      <c r="F9" s="4" t="s">
        <v>630</v>
      </c>
      <c r="G9" s="23">
        <v>0</v>
      </c>
      <c r="H9" s="34" t="s">
        <v>640</v>
      </c>
      <c r="I9" s="32"/>
      <c r="J9" s="32"/>
      <c r="K9" s="50" t="s">
        <v>12</v>
      </c>
    </row>
    <row r="10" spans="1:11" s="33" customFormat="1" ht="51" customHeight="1">
      <c r="A10" s="351"/>
      <c r="B10" s="339"/>
      <c r="C10" s="4" t="s">
        <v>642</v>
      </c>
      <c r="D10" s="4" t="s">
        <v>673</v>
      </c>
      <c r="E10" s="4" t="s">
        <v>398</v>
      </c>
      <c r="F10" s="4"/>
      <c r="G10" s="23">
        <v>0</v>
      </c>
      <c r="H10" s="34" t="s">
        <v>448</v>
      </c>
      <c r="I10" s="32"/>
      <c r="J10" s="32"/>
      <c r="K10" s="50" t="s">
        <v>12</v>
      </c>
    </row>
    <row r="11" spans="1:11" s="33" customFormat="1" ht="51" customHeight="1">
      <c r="A11" s="351"/>
      <c r="B11" s="339"/>
      <c r="C11" s="4" t="s">
        <v>674</v>
      </c>
      <c r="D11" s="4" t="s">
        <v>641</v>
      </c>
      <c r="E11" s="4" t="s">
        <v>398</v>
      </c>
      <c r="F11" s="4"/>
      <c r="G11" s="23">
        <v>0</v>
      </c>
      <c r="H11" s="34" t="s">
        <v>448</v>
      </c>
      <c r="I11" s="32"/>
      <c r="J11" s="32"/>
      <c r="K11" s="50" t="s">
        <v>12</v>
      </c>
    </row>
    <row r="12" spans="1:11" s="33" customFormat="1" ht="56.25" customHeight="1">
      <c r="A12" s="351"/>
      <c r="B12" s="340"/>
      <c r="C12" s="35" t="s">
        <v>376</v>
      </c>
      <c r="D12" s="50" t="s">
        <v>377</v>
      </c>
      <c r="E12" s="4" t="s">
        <v>629</v>
      </c>
      <c r="F12" s="4"/>
      <c r="G12" s="23">
        <v>0</v>
      </c>
      <c r="H12" s="34" t="s">
        <v>378</v>
      </c>
      <c r="I12" s="34"/>
      <c r="J12" s="34"/>
      <c r="K12" s="50" t="s">
        <v>12</v>
      </c>
    </row>
    <row r="13" spans="1:11" s="8" customFormat="1" ht="87.75" customHeight="1">
      <c r="A13" s="351"/>
      <c r="B13" s="338" t="s">
        <v>15</v>
      </c>
      <c r="C13" s="6" t="s">
        <v>379</v>
      </c>
      <c r="D13" s="6" t="s">
        <v>380</v>
      </c>
      <c r="E13" s="6" t="s">
        <v>631</v>
      </c>
      <c r="F13" s="4" t="s">
        <v>632</v>
      </c>
      <c r="G13" s="36">
        <v>0</v>
      </c>
      <c r="H13" s="37">
        <v>5</v>
      </c>
      <c r="I13" s="37"/>
      <c r="J13" s="37"/>
      <c r="K13" s="49" t="s">
        <v>17</v>
      </c>
    </row>
    <row r="14" spans="1:11" s="8" customFormat="1" ht="74.25" customHeight="1">
      <c r="A14" s="351"/>
      <c r="B14" s="347"/>
      <c r="C14" s="4" t="s">
        <v>718</v>
      </c>
      <c r="D14" s="4" t="s">
        <v>643</v>
      </c>
      <c r="E14" s="4" t="s">
        <v>398</v>
      </c>
      <c r="F14" s="4"/>
      <c r="G14" s="36">
        <v>0</v>
      </c>
      <c r="H14" s="37">
        <v>4</v>
      </c>
      <c r="I14" s="37"/>
      <c r="J14" s="37"/>
      <c r="K14" s="49" t="s">
        <v>17</v>
      </c>
    </row>
    <row r="15" spans="1:11" s="8" customFormat="1" ht="45.75" customHeight="1">
      <c r="A15" s="351"/>
      <c r="B15" s="352" t="s">
        <v>18</v>
      </c>
      <c r="C15" s="6" t="s">
        <v>19</v>
      </c>
      <c r="D15" s="6" t="s">
        <v>85</v>
      </c>
      <c r="E15" s="6" t="s">
        <v>650</v>
      </c>
      <c r="F15" s="4"/>
      <c r="G15" s="36">
        <v>0</v>
      </c>
      <c r="H15" s="38">
        <v>4</v>
      </c>
      <c r="I15" s="18"/>
      <c r="J15" s="133"/>
      <c r="K15" s="49" t="s">
        <v>21</v>
      </c>
    </row>
    <row r="16" spans="1:11" s="8" customFormat="1" ht="61.5" customHeight="1">
      <c r="A16" s="351"/>
      <c r="B16" s="352"/>
      <c r="C16" s="6" t="s">
        <v>22</v>
      </c>
      <c r="D16" s="6" t="s">
        <v>23</v>
      </c>
      <c r="E16" s="6" t="s">
        <v>650</v>
      </c>
      <c r="F16" s="4"/>
      <c r="G16" s="36">
        <v>0</v>
      </c>
      <c r="H16" s="38">
        <v>4</v>
      </c>
      <c r="I16" s="38"/>
      <c r="J16" s="38"/>
      <c r="K16" s="49" t="s">
        <v>17</v>
      </c>
    </row>
    <row r="17" spans="1:11" s="8" customFormat="1" ht="52.5" customHeight="1">
      <c r="A17" s="351"/>
      <c r="B17" s="338" t="s">
        <v>352</v>
      </c>
      <c r="C17" s="49" t="s">
        <v>25</v>
      </c>
      <c r="D17" s="6" t="s">
        <v>26</v>
      </c>
      <c r="E17" s="6" t="s">
        <v>397</v>
      </c>
      <c r="F17" s="18"/>
      <c r="G17" s="36">
        <v>0</v>
      </c>
      <c r="H17" s="37">
        <v>1</v>
      </c>
      <c r="I17" s="37"/>
      <c r="J17" s="37"/>
      <c r="K17" s="49" t="s">
        <v>27</v>
      </c>
    </row>
    <row r="18" spans="1:11" s="8" customFormat="1" ht="52.5" customHeight="1">
      <c r="A18" s="351"/>
      <c r="B18" s="351"/>
      <c r="C18" s="4" t="s">
        <v>644</v>
      </c>
      <c r="D18" s="4" t="s">
        <v>645</v>
      </c>
      <c r="E18" s="6" t="s">
        <v>658</v>
      </c>
      <c r="F18" s="18"/>
      <c r="G18" s="36">
        <v>0</v>
      </c>
      <c r="H18" s="37">
        <v>40</v>
      </c>
      <c r="I18" s="37"/>
      <c r="J18" s="37"/>
      <c r="K18" s="49" t="s">
        <v>27</v>
      </c>
    </row>
    <row r="19" spans="1:11" s="8" customFormat="1" ht="65.25" customHeight="1">
      <c r="A19" s="351"/>
      <c r="B19" s="353"/>
      <c r="C19" s="4" t="s">
        <v>709</v>
      </c>
      <c r="D19" s="4" t="s">
        <v>675</v>
      </c>
      <c r="E19" s="6" t="s">
        <v>633</v>
      </c>
      <c r="F19" s="18"/>
      <c r="G19" s="36">
        <v>0</v>
      </c>
      <c r="H19" s="39">
        <v>160</v>
      </c>
      <c r="I19" s="39"/>
      <c r="J19" s="39"/>
      <c r="K19" s="49" t="s">
        <v>27</v>
      </c>
    </row>
    <row r="20" spans="1:11" s="8" customFormat="1" ht="48" customHeight="1">
      <c r="A20" s="351"/>
      <c r="B20" s="353"/>
      <c r="C20" s="6" t="s">
        <v>30</v>
      </c>
      <c r="D20" s="6" t="s">
        <v>31</v>
      </c>
      <c r="E20" s="6" t="s">
        <v>634</v>
      </c>
      <c r="F20" s="18"/>
      <c r="G20" s="36">
        <v>0</v>
      </c>
      <c r="H20" s="39">
        <v>50</v>
      </c>
      <c r="I20" s="39"/>
      <c r="J20" s="39"/>
      <c r="K20" s="49" t="s">
        <v>27</v>
      </c>
    </row>
    <row r="21" spans="1:11" s="8" customFormat="1" ht="37.5" customHeight="1">
      <c r="A21" s="351"/>
      <c r="B21" s="353"/>
      <c r="C21" s="6" t="s">
        <v>32</v>
      </c>
      <c r="D21" s="6" t="s">
        <v>33</v>
      </c>
      <c r="E21" s="6" t="s">
        <v>635</v>
      </c>
      <c r="F21" s="6"/>
      <c r="G21" s="36">
        <v>4</v>
      </c>
      <c r="H21" s="37">
        <v>48</v>
      </c>
      <c r="I21" s="37"/>
      <c r="J21" s="37"/>
      <c r="K21" s="49" t="s">
        <v>27</v>
      </c>
    </row>
    <row r="22" spans="1:11" s="7" customFormat="1" ht="57" customHeight="1">
      <c r="A22" s="349" t="s">
        <v>34</v>
      </c>
      <c r="B22" s="6" t="s">
        <v>35</v>
      </c>
      <c r="C22" s="6" t="s">
        <v>36</v>
      </c>
      <c r="D22" s="6" t="s">
        <v>37</v>
      </c>
      <c r="E22" s="32" t="s">
        <v>494</v>
      </c>
      <c r="F22" s="6"/>
      <c r="G22" s="38">
        <v>603</v>
      </c>
      <c r="H22" s="32">
        <v>630</v>
      </c>
      <c r="I22" s="193"/>
      <c r="J22" s="193"/>
      <c r="K22" s="49" t="s">
        <v>38</v>
      </c>
    </row>
    <row r="23" spans="1:11" s="8" customFormat="1" ht="72">
      <c r="A23" s="351"/>
      <c r="B23" s="338" t="s">
        <v>39</v>
      </c>
      <c r="C23" s="49" t="s">
        <v>519</v>
      </c>
      <c r="D23" s="49" t="s">
        <v>40</v>
      </c>
      <c r="E23" s="49">
        <v>1</v>
      </c>
      <c r="F23" s="18" t="s">
        <v>568</v>
      </c>
      <c r="G23" s="32">
        <v>0</v>
      </c>
      <c r="H23" s="32">
        <v>1</v>
      </c>
      <c r="I23" s="32"/>
      <c r="J23" s="32"/>
      <c r="K23" s="49" t="s">
        <v>12</v>
      </c>
    </row>
    <row r="24" spans="1:11" s="8" customFormat="1" ht="36">
      <c r="A24" s="351"/>
      <c r="B24" s="339"/>
      <c r="C24" s="49" t="s">
        <v>676</v>
      </c>
      <c r="D24" s="49" t="s">
        <v>641</v>
      </c>
      <c r="E24" s="4" t="s">
        <v>398</v>
      </c>
      <c r="F24" s="50"/>
      <c r="G24" s="23">
        <v>2</v>
      </c>
      <c r="H24" s="34" t="s">
        <v>646</v>
      </c>
      <c r="I24" s="34"/>
      <c r="J24" s="34"/>
      <c r="K24" s="50" t="s">
        <v>12</v>
      </c>
    </row>
    <row r="25" spans="1:11" s="8" customFormat="1" ht="83.25" customHeight="1">
      <c r="A25" s="351"/>
      <c r="B25" s="6" t="s">
        <v>15</v>
      </c>
      <c r="C25" s="49" t="s">
        <v>677</v>
      </c>
      <c r="D25" s="49" t="s">
        <v>41</v>
      </c>
      <c r="E25" s="49">
        <v>105</v>
      </c>
      <c r="F25" s="52" t="s">
        <v>717</v>
      </c>
      <c r="G25" s="36">
        <v>0</v>
      </c>
      <c r="H25" s="38">
        <v>5</v>
      </c>
      <c r="I25" s="194"/>
      <c r="J25" s="194"/>
      <c r="K25" s="49" t="s">
        <v>569</v>
      </c>
    </row>
    <row r="26" spans="1:11" s="8" customFormat="1" ht="36" customHeight="1">
      <c r="A26" s="351"/>
      <c r="B26" s="352" t="s">
        <v>18</v>
      </c>
      <c r="C26" s="49" t="s">
        <v>42</v>
      </c>
      <c r="D26" s="49" t="s">
        <v>20</v>
      </c>
      <c r="E26" s="49">
        <v>1</v>
      </c>
      <c r="F26" s="49"/>
      <c r="G26" s="36">
        <v>0</v>
      </c>
      <c r="H26" s="38">
        <v>1</v>
      </c>
      <c r="I26" s="38"/>
      <c r="J26" s="38"/>
      <c r="K26" s="49" t="s">
        <v>27</v>
      </c>
    </row>
    <row r="27" spans="1:11" s="8" customFormat="1" ht="60">
      <c r="A27" s="351"/>
      <c r="B27" s="352"/>
      <c r="C27" s="49" t="s">
        <v>43</v>
      </c>
      <c r="D27" s="49" t="s">
        <v>651</v>
      </c>
      <c r="E27" s="49">
        <v>5</v>
      </c>
      <c r="F27" s="49"/>
      <c r="G27" s="36">
        <v>0</v>
      </c>
      <c r="H27" s="38">
        <v>5</v>
      </c>
      <c r="I27" s="38"/>
      <c r="J27" s="38"/>
      <c r="K27" s="49" t="s">
        <v>17</v>
      </c>
    </row>
    <row r="28" spans="1:11" s="8" customFormat="1" ht="24">
      <c r="A28" s="351"/>
      <c r="B28" s="354" t="s">
        <v>352</v>
      </c>
      <c r="C28" s="50" t="s">
        <v>25</v>
      </c>
      <c r="D28" s="49" t="s">
        <v>26</v>
      </c>
      <c r="E28" s="49">
        <v>1</v>
      </c>
      <c r="F28" s="49"/>
      <c r="G28" s="36">
        <v>0</v>
      </c>
      <c r="H28" s="38">
        <v>1</v>
      </c>
      <c r="I28" s="38"/>
      <c r="J28" s="38"/>
      <c r="K28" s="49" t="s">
        <v>17</v>
      </c>
    </row>
    <row r="29" spans="1:11" s="8" customFormat="1" ht="108">
      <c r="A29" s="351"/>
      <c r="B29" s="355"/>
      <c r="C29" s="4" t="s">
        <v>709</v>
      </c>
      <c r="D29" s="4" t="s">
        <v>678</v>
      </c>
      <c r="E29" s="49">
        <v>120</v>
      </c>
      <c r="F29" s="49" t="s">
        <v>710</v>
      </c>
      <c r="G29" s="36">
        <v>0</v>
      </c>
      <c r="H29" s="38">
        <v>200</v>
      </c>
      <c r="I29" s="38"/>
      <c r="J29" s="38"/>
      <c r="K29" s="49" t="s">
        <v>27</v>
      </c>
    </row>
    <row r="30" spans="1:11" s="8" customFormat="1" ht="36">
      <c r="A30" s="351"/>
      <c r="B30" s="355"/>
      <c r="C30" s="4" t="s">
        <v>644</v>
      </c>
      <c r="D30" s="4" t="s">
        <v>647</v>
      </c>
      <c r="E30" s="49">
        <v>45</v>
      </c>
      <c r="F30" s="49"/>
      <c r="G30" s="36">
        <v>0</v>
      </c>
      <c r="H30" s="38">
        <v>45</v>
      </c>
      <c r="I30" s="38"/>
      <c r="J30" s="38"/>
      <c r="K30" s="49" t="s">
        <v>17</v>
      </c>
    </row>
    <row r="31" spans="1:11" s="8" customFormat="1" ht="24">
      <c r="A31" s="351"/>
      <c r="B31" s="355"/>
      <c r="C31" s="49" t="s">
        <v>30</v>
      </c>
      <c r="D31" s="49" t="s">
        <v>44</v>
      </c>
      <c r="E31" s="49">
        <v>50</v>
      </c>
      <c r="F31" s="18"/>
      <c r="G31" s="36">
        <v>0</v>
      </c>
      <c r="H31" s="38">
        <v>50</v>
      </c>
      <c r="I31" s="38"/>
      <c r="J31" s="38"/>
      <c r="K31" s="49" t="s">
        <v>17</v>
      </c>
    </row>
    <row r="32" spans="1:11" s="8" customFormat="1" ht="24">
      <c r="A32" s="351"/>
      <c r="B32" s="356"/>
      <c r="C32" s="49" t="s">
        <v>32</v>
      </c>
      <c r="D32" s="49" t="s">
        <v>33</v>
      </c>
      <c r="E32" s="49">
        <v>60</v>
      </c>
      <c r="F32" s="18"/>
      <c r="G32" s="36">
        <v>0</v>
      </c>
      <c r="H32" s="38">
        <v>60</v>
      </c>
      <c r="I32" s="38"/>
      <c r="J32" s="38"/>
      <c r="K32" s="49" t="s">
        <v>17</v>
      </c>
    </row>
    <row r="33" spans="1:11" s="8" customFormat="1" ht="120">
      <c r="A33" s="351"/>
      <c r="B33" s="338" t="s">
        <v>45</v>
      </c>
      <c r="C33" s="6" t="s">
        <v>400</v>
      </c>
      <c r="D33" s="6" t="s">
        <v>382</v>
      </c>
      <c r="E33" s="6" t="s">
        <v>421</v>
      </c>
      <c r="F33" s="49" t="s">
        <v>536</v>
      </c>
      <c r="G33" s="36">
        <v>0</v>
      </c>
      <c r="H33" s="6" t="s">
        <v>570</v>
      </c>
      <c r="I33" s="194"/>
      <c r="J33" s="194"/>
      <c r="K33" s="49" t="s">
        <v>571</v>
      </c>
    </row>
    <row r="34" spans="1:11" s="8" customFormat="1" ht="36">
      <c r="A34" s="351"/>
      <c r="B34" s="357"/>
      <c r="C34" s="49" t="s">
        <v>402</v>
      </c>
      <c r="D34" s="49" t="s">
        <v>401</v>
      </c>
      <c r="E34" s="49">
        <v>1782</v>
      </c>
      <c r="F34" s="49"/>
      <c r="G34" s="36">
        <v>0</v>
      </c>
      <c r="H34" s="38">
        <v>0</v>
      </c>
      <c r="I34" s="38"/>
      <c r="J34" s="38"/>
      <c r="K34" s="49" t="s">
        <v>46</v>
      </c>
    </row>
    <row r="35" spans="1:11" s="8" customFormat="1" ht="72" customHeight="1">
      <c r="A35" s="349" t="s">
        <v>47</v>
      </c>
      <c r="B35" s="6" t="s">
        <v>48</v>
      </c>
      <c r="C35" s="6" t="s">
        <v>49</v>
      </c>
      <c r="D35" s="49" t="s">
        <v>353</v>
      </c>
      <c r="E35" s="6" t="s">
        <v>495</v>
      </c>
      <c r="F35" s="49"/>
      <c r="G35" s="38">
        <v>1090</v>
      </c>
      <c r="H35" s="38">
        <v>1200</v>
      </c>
      <c r="I35" s="194"/>
      <c r="J35" s="194"/>
      <c r="K35" s="49" t="s">
        <v>38</v>
      </c>
    </row>
    <row r="36" spans="1:11" s="8" customFormat="1" ht="84">
      <c r="A36" s="350"/>
      <c r="B36" s="338" t="s">
        <v>50</v>
      </c>
      <c r="C36" s="49" t="s">
        <v>519</v>
      </c>
      <c r="D36" s="49" t="s">
        <v>328</v>
      </c>
      <c r="E36" s="49">
        <v>1</v>
      </c>
      <c r="F36" s="18" t="s">
        <v>529</v>
      </c>
      <c r="G36" s="32">
        <v>0</v>
      </c>
      <c r="H36" s="32">
        <v>2</v>
      </c>
      <c r="I36" s="32"/>
      <c r="J36" s="32"/>
      <c r="K36" s="49" t="s">
        <v>12</v>
      </c>
    </row>
    <row r="37" spans="1:11" s="8" customFormat="1" ht="72">
      <c r="A37" s="350"/>
      <c r="B37" s="351"/>
      <c r="C37" s="4" t="s">
        <v>354</v>
      </c>
      <c r="D37" s="4" t="s">
        <v>351</v>
      </c>
      <c r="E37" s="4" t="s">
        <v>631</v>
      </c>
      <c r="F37" s="18" t="s">
        <v>636</v>
      </c>
      <c r="G37" s="23">
        <v>0</v>
      </c>
      <c r="H37" s="34" t="s">
        <v>640</v>
      </c>
      <c r="I37" s="34"/>
      <c r="J37" s="34"/>
      <c r="K37" s="50" t="s">
        <v>12</v>
      </c>
    </row>
    <row r="38" spans="1:11" s="8" customFormat="1" ht="108">
      <c r="A38" s="350"/>
      <c r="B38" s="351"/>
      <c r="C38" s="4" t="s">
        <v>372</v>
      </c>
      <c r="D38" s="4" t="s">
        <v>362</v>
      </c>
      <c r="E38" s="4" t="s">
        <v>637</v>
      </c>
      <c r="F38" s="56" t="s">
        <v>707</v>
      </c>
      <c r="G38" s="34" t="s">
        <v>375</v>
      </c>
      <c r="H38" s="34" t="s">
        <v>276</v>
      </c>
      <c r="I38" s="34"/>
      <c r="J38" s="34"/>
      <c r="K38" s="50" t="s">
        <v>708</v>
      </c>
    </row>
    <row r="39" spans="1:11" s="8" customFormat="1" ht="48">
      <c r="A39" s="350"/>
      <c r="B39" s="347"/>
      <c r="C39" s="35" t="s">
        <v>384</v>
      </c>
      <c r="D39" s="50" t="s">
        <v>377</v>
      </c>
      <c r="E39" s="57" t="s">
        <v>631</v>
      </c>
      <c r="F39" s="18" t="s">
        <v>529</v>
      </c>
      <c r="G39" s="23">
        <v>0</v>
      </c>
      <c r="H39" s="34" t="s">
        <v>383</v>
      </c>
      <c r="I39" s="34"/>
      <c r="J39" s="34"/>
      <c r="K39" s="50" t="s">
        <v>381</v>
      </c>
    </row>
    <row r="40" spans="1:11" s="8" customFormat="1" ht="72">
      <c r="A40" s="350"/>
      <c r="B40" s="6" t="s">
        <v>15</v>
      </c>
      <c r="C40" s="49" t="s">
        <v>51</v>
      </c>
      <c r="D40" s="6" t="s">
        <v>16</v>
      </c>
      <c r="E40" s="6" t="s">
        <v>631</v>
      </c>
      <c r="F40" s="50" t="s">
        <v>638</v>
      </c>
      <c r="G40" s="36">
        <v>0</v>
      </c>
      <c r="H40" s="38">
        <v>2</v>
      </c>
      <c r="I40" s="38"/>
      <c r="J40" s="38"/>
      <c r="K40" s="49" t="s">
        <v>52</v>
      </c>
    </row>
    <row r="41" spans="1:11" s="8" customFormat="1" ht="36">
      <c r="A41" s="350"/>
      <c r="B41" s="334" t="s">
        <v>18</v>
      </c>
      <c r="C41" s="50" t="s">
        <v>42</v>
      </c>
      <c r="D41" s="50" t="s">
        <v>20</v>
      </c>
      <c r="E41" s="6" t="s">
        <v>652</v>
      </c>
      <c r="F41" s="50"/>
      <c r="G41" s="36"/>
      <c r="H41" s="38">
        <v>1</v>
      </c>
      <c r="I41" s="38"/>
      <c r="J41" s="38"/>
      <c r="K41" s="49"/>
    </row>
    <row r="42" spans="1:11" s="8" customFormat="1" ht="48">
      <c r="A42" s="350"/>
      <c r="B42" s="334"/>
      <c r="C42" s="4" t="s">
        <v>679</v>
      </c>
      <c r="D42" s="4" t="s">
        <v>648</v>
      </c>
      <c r="E42" s="6" t="s">
        <v>631</v>
      </c>
      <c r="F42" s="6" t="s">
        <v>655</v>
      </c>
      <c r="G42" s="36">
        <v>0</v>
      </c>
      <c r="H42" s="38">
        <v>2</v>
      </c>
      <c r="I42" s="38"/>
      <c r="J42" s="38"/>
      <c r="K42" s="49" t="s">
        <v>52</v>
      </c>
    </row>
    <row r="43" spans="1:11" s="8" customFormat="1" ht="36" customHeight="1">
      <c r="A43" s="350"/>
      <c r="B43" s="338" t="s">
        <v>24</v>
      </c>
      <c r="C43" s="49" t="s">
        <v>25</v>
      </c>
      <c r="D43" s="6" t="s">
        <v>26</v>
      </c>
      <c r="E43" s="6" t="s">
        <v>397</v>
      </c>
      <c r="F43" s="6" t="s">
        <v>656</v>
      </c>
      <c r="G43" s="36">
        <v>0</v>
      </c>
      <c r="H43" s="38">
        <v>1</v>
      </c>
      <c r="I43" s="38"/>
      <c r="J43" s="38"/>
      <c r="K43" s="49" t="s">
        <v>27</v>
      </c>
    </row>
    <row r="44" spans="1:11" s="8" customFormat="1" ht="120">
      <c r="A44" s="350"/>
      <c r="B44" s="351"/>
      <c r="C44" s="49" t="s">
        <v>28</v>
      </c>
      <c r="D44" s="6" t="s">
        <v>29</v>
      </c>
      <c r="E44" s="6">
        <v>53</v>
      </c>
      <c r="F44" s="18" t="s">
        <v>530</v>
      </c>
      <c r="G44" s="36">
        <v>0</v>
      </c>
      <c r="H44" s="38">
        <v>40</v>
      </c>
      <c r="I44" s="38"/>
      <c r="J44" s="38"/>
      <c r="K44" s="49" t="s">
        <v>27</v>
      </c>
    </row>
    <row r="45" spans="1:11" s="8" customFormat="1" ht="60">
      <c r="A45" s="350"/>
      <c r="B45" s="351"/>
      <c r="C45" s="4" t="s">
        <v>709</v>
      </c>
      <c r="D45" s="4" t="s">
        <v>680</v>
      </c>
      <c r="E45" s="6" t="s">
        <v>398</v>
      </c>
      <c r="F45" s="18"/>
      <c r="G45" s="36">
        <v>0</v>
      </c>
      <c r="H45" s="38">
        <v>80</v>
      </c>
      <c r="I45" s="38"/>
      <c r="J45" s="38"/>
      <c r="K45" s="49" t="s">
        <v>27</v>
      </c>
    </row>
    <row r="46" spans="1:11" s="8" customFormat="1" ht="60">
      <c r="A46" s="350"/>
      <c r="B46" s="351"/>
      <c r="C46" s="49" t="s">
        <v>30</v>
      </c>
      <c r="D46" s="6" t="s">
        <v>31</v>
      </c>
      <c r="E46" s="6" t="s">
        <v>639</v>
      </c>
      <c r="F46" s="18" t="s">
        <v>399</v>
      </c>
      <c r="G46" s="36">
        <v>0</v>
      </c>
      <c r="H46" s="38">
        <v>40</v>
      </c>
      <c r="I46" s="38"/>
      <c r="J46" s="38"/>
      <c r="K46" s="49" t="s">
        <v>27</v>
      </c>
    </row>
    <row r="47" spans="1:11" s="8" customFormat="1" ht="24">
      <c r="A47" s="350"/>
      <c r="B47" s="351"/>
      <c r="C47" s="49" t="s">
        <v>32</v>
      </c>
      <c r="D47" s="6" t="s">
        <v>33</v>
      </c>
      <c r="E47" s="6">
        <v>24</v>
      </c>
      <c r="F47" s="18" t="s">
        <v>403</v>
      </c>
      <c r="G47" s="36">
        <v>0</v>
      </c>
      <c r="H47" s="38">
        <v>24</v>
      </c>
      <c r="I47" s="38"/>
      <c r="J47" s="38"/>
      <c r="K47" s="49" t="s">
        <v>27</v>
      </c>
    </row>
    <row r="48" spans="1:11" s="8" customFormat="1" ht="72" customHeight="1">
      <c r="A48" s="392" t="s">
        <v>53</v>
      </c>
      <c r="B48" s="29" t="s">
        <v>54</v>
      </c>
      <c r="C48" s="29" t="s">
        <v>55</v>
      </c>
      <c r="D48" s="29" t="s">
        <v>56</v>
      </c>
      <c r="E48" s="29">
        <v>12</v>
      </c>
      <c r="F48" s="40"/>
      <c r="G48" s="38">
        <v>0</v>
      </c>
      <c r="H48" s="38">
        <v>11</v>
      </c>
      <c r="I48" s="38"/>
      <c r="J48" s="38"/>
      <c r="K48" s="26" t="s">
        <v>57</v>
      </c>
    </row>
    <row r="49" spans="1:11" s="8" customFormat="1" ht="75.75" customHeight="1">
      <c r="A49" s="393"/>
      <c r="B49" s="29" t="s">
        <v>58</v>
      </c>
      <c r="C49" s="29" t="s">
        <v>59</v>
      </c>
      <c r="D49" s="29" t="s">
        <v>60</v>
      </c>
      <c r="E49" s="41">
        <v>1</v>
      </c>
      <c r="F49" s="18" t="s">
        <v>654</v>
      </c>
      <c r="G49" s="38">
        <v>0</v>
      </c>
      <c r="H49" s="27">
        <v>1</v>
      </c>
      <c r="I49" s="27"/>
      <c r="J49" s="27"/>
      <c r="K49" s="26" t="s">
        <v>57</v>
      </c>
    </row>
    <row r="50" spans="1:11" s="8" customFormat="1" ht="79.5" customHeight="1">
      <c r="A50" s="339"/>
      <c r="B50" s="6" t="s">
        <v>61</v>
      </c>
      <c r="C50" s="6" t="s">
        <v>62</v>
      </c>
      <c r="D50" s="6" t="s">
        <v>63</v>
      </c>
      <c r="E50" s="6">
        <f>468+500</f>
        <v>968</v>
      </c>
      <c r="F50" s="18" t="s">
        <v>653</v>
      </c>
      <c r="G50" s="38">
        <v>0</v>
      </c>
      <c r="H50" s="38">
        <v>800</v>
      </c>
      <c r="I50" s="194"/>
      <c r="J50" s="194"/>
      <c r="K50" s="26" t="s">
        <v>404</v>
      </c>
    </row>
    <row r="51" spans="1:11" s="8" customFormat="1" ht="93.75" customHeight="1">
      <c r="A51" s="339"/>
      <c r="B51" s="6" t="s">
        <v>64</v>
      </c>
      <c r="C51" s="6" t="s">
        <v>469</v>
      </c>
      <c r="D51" s="6" t="s">
        <v>65</v>
      </c>
      <c r="E51" s="49">
        <f>363+175+146+122+52+180</f>
        <v>1038</v>
      </c>
      <c r="F51" s="49" t="s">
        <v>649</v>
      </c>
      <c r="G51" s="38">
        <v>0</v>
      </c>
      <c r="H51" s="38">
        <v>400</v>
      </c>
      <c r="I51" s="18"/>
      <c r="J51" s="133"/>
      <c r="K51" s="26" t="s">
        <v>470</v>
      </c>
    </row>
    <row r="52" spans="1:11" s="8" customFormat="1" ht="117" customHeight="1">
      <c r="A52" s="334" t="s">
        <v>659</v>
      </c>
      <c r="B52" s="334"/>
      <c r="C52" s="334"/>
      <c r="D52" s="334"/>
      <c r="E52" s="334"/>
      <c r="F52" s="334"/>
      <c r="G52" s="334"/>
      <c r="H52" s="334"/>
      <c r="I52" s="334"/>
      <c r="J52" s="334"/>
      <c r="K52" s="334"/>
    </row>
    <row r="53" spans="1:11" s="24" customFormat="1" ht="23.25" customHeight="1">
      <c r="A53" s="358" t="s">
        <v>210</v>
      </c>
      <c r="B53" s="359"/>
      <c r="C53" s="359"/>
      <c r="D53" s="359"/>
      <c r="E53" s="359"/>
      <c r="F53" s="359"/>
      <c r="G53" s="359"/>
      <c r="H53" s="359"/>
      <c r="I53" s="359"/>
      <c r="J53" s="359"/>
      <c r="K53" s="360"/>
    </row>
    <row r="54" spans="1:11" s="17" customFormat="1" ht="30.75" customHeight="1">
      <c r="A54" s="379" t="s">
        <v>235</v>
      </c>
      <c r="B54" s="379"/>
      <c r="C54" s="379"/>
      <c r="D54" s="379"/>
      <c r="E54" s="379"/>
      <c r="F54" s="379"/>
      <c r="G54" s="379"/>
      <c r="H54" s="379"/>
      <c r="I54" s="379"/>
      <c r="J54" s="379"/>
      <c r="K54" s="379"/>
    </row>
    <row r="55" spans="1:11" s="2" customFormat="1" ht="35.25" customHeight="1">
      <c r="A55" s="46" t="s">
        <v>477</v>
      </c>
      <c r="B55" s="327" t="s">
        <v>479</v>
      </c>
      <c r="C55" s="327" t="s">
        <v>514</v>
      </c>
      <c r="D55" s="327" t="s">
        <v>3</v>
      </c>
      <c r="E55" s="327" t="s">
        <v>528</v>
      </c>
      <c r="F55" s="327"/>
      <c r="G55" s="327" t="s">
        <v>515</v>
      </c>
      <c r="H55" s="327"/>
      <c r="I55" s="327"/>
      <c r="J55" s="124"/>
      <c r="K55" s="327" t="s">
        <v>485</v>
      </c>
    </row>
    <row r="56" spans="1:11" s="2" customFormat="1" ht="36">
      <c r="A56" s="75" t="s">
        <v>478</v>
      </c>
      <c r="B56" s="327"/>
      <c r="C56" s="327"/>
      <c r="D56" s="327"/>
      <c r="E56" s="48" t="s">
        <v>392</v>
      </c>
      <c r="F56" s="48" t="s">
        <v>391</v>
      </c>
      <c r="G56" s="3" t="s">
        <v>516</v>
      </c>
      <c r="H56" s="3" t="s">
        <v>517</v>
      </c>
      <c r="I56" s="3" t="s">
        <v>396</v>
      </c>
      <c r="J56" s="3"/>
      <c r="K56" s="327"/>
    </row>
    <row r="57" spans="1:11" s="25" customFormat="1" ht="122.25" customHeight="1">
      <c r="A57" s="334" t="s">
        <v>480</v>
      </c>
      <c r="B57" s="334" t="s">
        <v>211</v>
      </c>
      <c r="C57" s="50" t="s">
        <v>405</v>
      </c>
      <c r="D57" s="50" t="s">
        <v>212</v>
      </c>
      <c r="E57" s="50" t="s">
        <v>496</v>
      </c>
      <c r="F57" s="50"/>
      <c r="G57" s="19">
        <v>0</v>
      </c>
      <c r="H57" s="27">
        <v>1</v>
      </c>
      <c r="I57" s="50"/>
      <c r="J57" s="125"/>
      <c r="K57" s="49" t="s">
        <v>213</v>
      </c>
    </row>
    <row r="58" spans="1:11" s="25" customFormat="1" ht="171" customHeight="1">
      <c r="A58" s="334"/>
      <c r="B58" s="334"/>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334" t="s">
        <v>219</v>
      </c>
      <c r="B61" s="4" t="s">
        <v>240</v>
      </c>
      <c r="C61" s="4" t="s">
        <v>217</v>
      </c>
      <c r="D61" s="6" t="s">
        <v>212</v>
      </c>
      <c r="E61" s="52" t="s">
        <v>716</v>
      </c>
      <c r="F61" s="50"/>
      <c r="G61" s="19">
        <v>0</v>
      </c>
      <c r="H61" s="27">
        <v>1</v>
      </c>
      <c r="I61" s="50"/>
      <c r="J61" s="125"/>
      <c r="K61" s="49" t="s">
        <v>213</v>
      </c>
    </row>
    <row r="62" spans="1:11" s="25" customFormat="1" ht="97.5" customHeight="1">
      <c r="A62" s="334"/>
      <c r="B62" s="4" t="s">
        <v>239</v>
      </c>
      <c r="C62" s="4" t="s">
        <v>217</v>
      </c>
      <c r="D62" s="6" t="s">
        <v>212</v>
      </c>
      <c r="E62" s="50" t="s">
        <v>500</v>
      </c>
      <c r="F62" s="50"/>
      <c r="G62" s="19">
        <v>0</v>
      </c>
      <c r="H62" s="27">
        <v>1</v>
      </c>
      <c r="I62" s="50"/>
      <c r="J62" s="125"/>
      <c r="K62" s="49" t="s">
        <v>213</v>
      </c>
    </row>
    <row r="63" spans="1:11" s="25" customFormat="1" ht="96.75" customHeight="1">
      <c r="A63" s="334" t="s">
        <v>337</v>
      </c>
      <c r="B63" s="50" t="s">
        <v>236</v>
      </c>
      <c r="C63" s="4" t="s">
        <v>217</v>
      </c>
      <c r="D63" s="6" t="s">
        <v>212</v>
      </c>
      <c r="E63" s="50" t="s">
        <v>501</v>
      </c>
      <c r="F63" s="50"/>
      <c r="G63" s="19">
        <v>0</v>
      </c>
      <c r="H63" s="27">
        <v>1</v>
      </c>
      <c r="I63" s="50"/>
      <c r="J63" s="125"/>
      <c r="K63" s="49" t="s">
        <v>213</v>
      </c>
    </row>
    <row r="64" spans="1:11" s="25" customFormat="1" ht="87.75" customHeight="1">
      <c r="A64" s="334"/>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334" t="s">
        <v>220</v>
      </c>
      <c r="B66" s="50" t="s">
        <v>221</v>
      </c>
      <c r="C66" s="4" t="s">
        <v>217</v>
      </c>
      <c r="D66" s="6" t="s">
        <v>222</v>
      </c>
      <c r="E66" s="49" t="s">
        <v>503</v>
      </c>
      <c r="F66" s="49"/>
      <c r="G66" s="19">
        <v>0</v>
      </c>
      <c r="H66" s="19">
        <v>1</v>
      </c>
      <c r="I66" s="49"/>
      <c r="J66" s="126"/>
      <c r="K66" s="49" t="s">
        <v>223</v>
      </c>
    </row>
    <row r="67" spans="1:11" s="30" customFormat="1" ht="63.75" customHeight="1">
      <c r="A67" s="334"/>
      <c r="B67" s="50" t="s">
        <v>346</v>
      </c>
      <c r="C67" s="50" t="s">
        <v>347</v>
      </c>
      <c r="D67" s="4" t="s">
        <v>348</v>
      </c>
      <c r="E67" s="92"/>
      <c r="F67" s="19" t="s">
        <v>410</v>
      </c>
      <c r="G67" s="19">
        <v>0</v>
      </c>
      <c r="H67" s="19">
        <v>0.5</v>
      </c>
      <c r="I67" s="19"/>
      <c r="J67" s="19"/>
      <c r="K67" s="50" t="s">
        <v>223</v>
      </c>
    </row>
    <row r="68" spans="1:11" s="25" customFormat="1" ht="48">
      <c r="A68" s="336"/>
      <c r="B68" s="334" t="s">
        <v>531</v>
      </c>
      <c r="C68" s="4" t="s">
        <v>532</v>
      </c>
      <c r="D68" s="50" t="s">
        <v>412</v>
      </c>
      <c r="E68" s="23">
        <v>1</v>
      </c>
      <c r="F68" s="23"/>
      <c r="G68" s="19">
        <v>0</v>
      </c>
      <c r="H68" s="23">
        <v>1</v>
      </c>
      <c r="I68" s="23"/>
      <c r="J68" s="23"/>
      <c r="K68" s="49" t="s">
        <v>411</v>
      </c>
    </row>
    <row r="69" spans="1:11" s="30" customFormat="1" ht="56.25" customHeight="1">
      <c r="A69" s="336"/>
      <c r="B69" s="362"/>
      <c r="C69" s="4" t="s">
        <v>356</v>
      </c>
      <c r="D69" s="50" t="s">
        <v>345</v>
      </c>
      <c r="E69" s="19">
        <v>1</v>
      </c>
      <c r="F69" s="19"/>
      <c r="G69" s="19">
        <v>0</v>
      </c>
      <c r="H69" s="19">
        <v>1</v>
      </c>
      <c r="I69" s="19"/>
      <c r="J69" s="19"/>
      <c r="K69" s="50" t="s">
        <v>349</v>
      </c>
    </row>
    <row r="70" spans="1:11" s="25" customFormat="1" ht="72">
      <c r="A70" s="336"/>
      <c r="B70" s="4" t="s">
        <v>224</v>
      </c>
      <c r="C70" s="50" t="s">
        <v>225</v>
      </c>
      <c r="D70" s="50" t="s">
        <v>226</v>
      </c>
      <c r="E70" s="19" t="s">
        <v>407</v>
      </c>
      <c r="F70" s="19"/>
      <c r="G70" s="19">
        <v>0</v>
      </c>
      <c r="H70" s="19">
        <f>9/9</f>
        <v>1</v>
      </c>
      <c r="I70" s="19"/>
      <c r="J70" s="19"/>
      <c r="K70" s="49" t="s">
        <v>227</v>
      </c>
    </row>
    <row r="71" spans="1:11" s="25" customFormat="1" ht="60">
      <c r="A71" s="336"/>
      <c r="B71" s="4" t="s">
        <v>228</v>
      </c>
      <c r="C71" s="50" t="s">
        <v>229</v>
      </c>
      <c r="D71" s="50" t="s">
        <v>395</v>
      </c>
      <c r="E71" s="19" t="s">
        <v>408</v>
      </c>
      <c r="F71" s="19"/>
      <c r="G71" s="19">
        <v>0</v>
      </c>
      <c r="H71" s="19">
        <f>21/21</f>
        <v>1</v>
      </c>
      <c r="I71" s="19"/>
      <c r="J71" s="19"/>
      <c r="K71" s="49" t="s">
        <v>230</v>
      </c>
    </row>
    <row r="72" spans="1:11" s="25" customFormat="1" ht="72">
      <c r="A72" s="336"/>
      <c r="B72" s="4" t="s">
        <v>231</v>
      </c>
      <c r="C72" s="50" t="s">
        <v>232</v>
      </c>
      <c r="D72" s="50" t="s">
        <v>233</v>
      </c>
      <c r="E72" s="19" t="s">
        <v>504</v>
      </c>
      <c r="F72" s="19"/>
      <c r="G72" s="19">
        <v>0</v>
      </c>
      <c r="H72" s="19">
        <f>5/5</f>
        <v>1</v>
      </c>
      <c r="I72" s="19"/>
      <c r="J72" s="19"/>
      <c r="K72" s="49" t="s">
        <v>234</v>
      </c>
    </row>
    <row r="73" spans="1:11" ht="42.75" customHeight="1">
      <c r="A73" s="336"/>
      <c r="B73" s="49" t="s">
        <v>66</v>
      </c>
      <c r="C73" s="6" t="s">
        <v>67</v>
      </c>
      <c r="D73" s="6" t="s">
        <v>68</v>
      </c>
      <c r="E73" s="27">
        <v>0.4</v>
      </c>
      <c r="F73" s="27"/>
      <c r="G73" s="66">
        <v>0</v>
      </c>
      <c r="H73" s="27">
        <v>1</v>
      </c>
      <c r="I73" s="27"/>
      <c r="J73" s="27"/>
      <c r="K73" s="49" t="s">
        <v>69</v>
      </c>
    </row>
    <row r="74" spans="1:11" ht="87.75" customHeight="1">
      <c r="A74" s="336"/>
      <c r="B74" s="49" t="s">
        <v>70</v>
      </c>
      <c r="C74" s="6" t="s">
        <v>71</v>
      </c>
      <c r="D74" s="6" t="s">
        <v>72</v>
      </c>
      <c r="E74" s="27">
        <v>1</v>
      </c>
      <c r="F74" s="27"/>
      <c r="G74" s="66">
        <v>0</v>
      </c>
      <c r="H74" s="27">
        <v>1</v>
      </c>
      <c r="I74" s="27"/>
      <c r="J74" s="27"/>
      <c r="K74" s="49" t="s">
        <v>69</v>
      </c>
    </row>
    <row r="75" spans="1:11" s="8" customFormat="1" ht="30.75" customHeight="1">
      <c r="A75" s="336" t="s">
        <v>475</v>
      </c>
      <c r="B75" s="348"/>
      <c r="C75" s="348"/>
      <c r="D75" s="348"/>
      <c r="E75" s="348"/>
      <c r="F75" s="348"/>
      <c r="G75" s="348"/>
      <c r="H75" s="348"/>
      <c r="I75" s="348"/>
      <c r="J75" s="348"/>
      <c r="K75" s="348"/>
    </row>
    <row r="76" spans="1:11" ht="23.25" customHeight="1">
      <c r="A76" s="361" t="s">
        <v>73</v>
      </c>
      <c r="B76" s="361"/>
      <c r="C76" s="361"/>
      <c r="D76" s="361"/>
      <c r="E76" s="361"/>
      <c r="F76" s="361"/>
      <c r="G76" s="361"/>
      <c r="H76" s="361"/>
      <c r="I76" s="361"/>
      <c r="J76" s="361"/>
      <c r="K76" s="361"/>
    </row>
    <row r="77" spans="1:212" ht="18.75" customHeight="1">
      <c r="A77" s="334" t="s">
        <v>207</v>
      </c>
      <c r="B77" s="334"/>
      <c r="C77" s="334"/>
      <c r="D77" s="334"/>
      <c r="E77" s="334"/>
      <c r="F77" s="334"/>
      <c r="G77" s="334"/>
      <c r="H77" s="334"/>
      <c r="I77" s="334"/>
      <c r="J77" s="334"/>
      <c r="K77" s="33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34"/>
      <c r="B78" s="334"/>
      <c r="C78" s="334"/>
      <c r="D78" s="334"/>
      <c r="E78" s="334"/>
      <c r="F78" s="334"/>
      <c r="G78" s="334"/>
      <c r="H78" s="334"/>
      <c r="I78" s="334"/>
      <c r="J78" s="334"/>
      <c r="K78" s="334"/>
    </row>
    <row r="79" spans="1:11" s="2" customFormat="1" ht="35.25" customHeight="1">
      <c r="A79" s="46" t="s">
        <v>477</v>
      </c>
      <c r="B79" s="327" t="s">
        <v>479</v>
      </c>
      <c r="C79" s="327" t="s">
        <v>514</v>
      </c>
      <c r="D79" s="327" t="s">
        <v>3</v>
      </c>
      <c r="E79" s="327" t="s">
        <v>528</v>
      </c>
      <c r="F79" s="327"/>
      <c r="G79" s="327" t="s">
        <v>515</v>
      </c>
      <c r="H79" s="327"/>
      <c r="I79" s="327"/>
      <c r="J79" s="124"/>
      <c r="K79" s="327" t="s">
        <v>485</v>
      </c>
    </row>
    <row r="80" spans="1:11" s="2" customFormat="1" ht="36">
      <c r="A80" s="46" t="s">
        <v>478</v>
      </c>
      <c r="B80" s="327"/>
      <c r="C80" s="327"/>
      <c r="D80" s="327"/>
      <c r="E80" s="48" t="s">
        <v>392</v>
      </c>
      <c r="F80" s="48" t="s">
        <v>391</v>
      </c>
      <c r="G80" s="3" t="s">
        <v>516</v>
      </c>
      <c r="H80" s="3" t="s">
        <v>517</v>
      </c>
      <c r="I80" s="3" t="s">
        <v>396</v>
      </c>
      <c r="J80" s="3"/>
      <c r="K80" s="327"/>
    </row>
    <row r="81" spans="1:212" s="8" customFormat="1" ht="157.5" customHeight="1">
      <c r="A81" s="336"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36"/>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36"/>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36"/>
      <c r="B84" s="64" t="s">
        <v>558</v>
      </c>
      <c r="C84" s="64" t="s">
        <v>559</v>
      </c>
      <c r="D84" s="56" t="s">
        <v>560</v>
      </c>
      <c r="E84" s="56" t="s">
        <v>561</v>
      </c>
      <c r="F84" s="4" t="s">
        <v>562</v>
      </c>
      <c r="G84" s="62">
        <v>0</v>
      </c>
      <c r="H84" s="63">
        <v>1</v>
      </c>
      <c r="I84" s="4"/>
      <c r="J84" s="4"/>
      <c r="K84" s="97" t="s">
        <v>563</v>
      </c>
    </row>
    <row r="85" spans="1:11" s="8" customFormat="1" ht="86.25" customHeight="1">
      <c r="A85" s="336"/>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37" t="s">
        <v>130</v>
      </c>
      <c r="B87" s="337"/>
      <c r="C87" s="337"/>
      <c r="D87" s="337"/>
      <c r="E87" s="337"/>
      <c r="F87" s="337"/>
      <c r="G87" s="337"/>
      <c r="H87" s="337"/>
      <c r="I87" s="337"/>
      <c r="J87" s="337"/>
      <c r="K87" s="337"/>
    </row>
    <row r="88" spans="1:11" ht="46.5" customHeight="1">
      <c r="A88" s="332" t="s">
        <v>520</v>
      </c>
      <c r="B88" s="332"/>
      <c r="C88" s="332"/>
      <c r="D88" s="332"/>
      <c r="E88" s="332"/>
      <c r="F88" s="332"/>
      <c r="G88" s="332"/>
      <c r="H88" s="332"/>
      <c r="I88" s="332"/>
      <c r="J88" s="332"/>
      <c r="K88" s="332"/>
    </row>
    <row r="89" spans="1:11" s="2" customFormat="1" ht="35.25" customHeight="1">
      <c r="A89" s="46" t="s">
        <v>477</v>
      </c>
      <c r="B89" s="327" t="s">
        <v>479</v>
      </c>
      <c r="C89" s="327" t="s">
        <v>514</v>
      </c>
      <c r="D89" s="327" t="s">
        <v>3</v>
      </c>
      <c r="E89" s="327" t="s">
        <v>528</v>
      </c>
      <c r="F89" s="327"/>
      <c r="G89" s="327" t="s">
        <v>515</v>
      </c>
      <c r="H89" s="327"/>
      <c r="I89" s="327"/>
      <c r="J89" s="124"/>
      <c r="K89" s="327" t="s">
        <v>485</v>
      </c>
    </row>
    <row r="90" spans="1:11" s="2" customFormat="1" ht="36">
      <c r="A90" s="75" t="s">
        <v>478</v>
      </c>
      <c r="B90" s="327"/>
      <c r="C90" s="327"/>
      <c r="D90" s="327"/>
      <c r="E90" s="48" t="s">
        <v>392</v>
      </c>
      <c r="F90" s="48" t="s">
        <v>391</v>
      </c>
      <c r="G90" s="3" t="s">
        <v>516</v>
      </c>
      <c r="H90" s="3" t="s">
        <v>517</v>
      </c>
      <c r="I90" s="3" t="s">
        <v>396</v>
      </c>
      <c r="J90" s="3"/>
      <c r="K90" s="327"/>
    </row>
    <row r="91" spans="1:11" ht="72">
      <c r="A91" s="333" t="s">
        <v>481</v>
      </c>
      <c r="B91" s="335" t="s">
        <v>132</v>
      </c>
      <c r="C91" s="51" t="s">
        <v>133</v>
      </c>
      <c r="D91" s="51" t="s">
        <v>414</v>
      </c>
      <c r="E91" s="16">
        <v>1</v>
      </c>
      <c r="F91" s="51" t="s">
        <v>665</v>
      </c>
      <c r="G91" s="22">
        <v>0</v>
      </c>
      <c r="H91" s="16">
        <v>1</v>
      </c>
      <c r="I91" s="93"/>
      <c r="J91" s="93"/>
      <c r="K91" s="51" t="s">
        <v>131</v>
      </c>
    </row>
    <row r="92" spans="1:11" ht="36">
      <c r="A92" s="333"/>
      <c r="B92" s="335"/>
      <c r="C92" s="51" t="s">
        <v>685</v>
      </c>
      <c r="D92" s="51" t="s">
        <v>664</v>
      </c>
      <c r="E92" s="16" t="s">
        <v>398</v>
      </c>
      <c r="F92" s="51"/>
      <c r="G92" s="22">
        <v>0</v>
      </c>
      <c r="H92" s="16">
        <v>1</v>
      </c>
      <c r="I92" s="93"/>
      <c r="J92" s="93"/>
      <c r="K92" s="51"/>
    </row>
    <row r="93" spans="1:11" ht="60">
      <c r="A93" s="333"/>
      <c r="B93" s="335"/>
      <c r="C93" s="21" t="s">
        <v>134</v>
      </c>
      <c r="D93" s="21" t="s">
        <v>135</v>
      </c>
      <c r="E93" s="20" t="s">
        <v>413</v>
      </c>
      <c r="F93" s="4" t="s">
        <v>533</v>
      </c>
      <c r="G93" s="22">
        <v>0</v>
      </c>
      <c r="H93" s="16">
        <v>1</v>
      </c>
      <c r="I93" s="51"/>
      <c r="J93" s="51"/>
      <c r="K93" s="51" t="s">
        <v>131</v>
      </c>
    </row>
    <row r="94" spans="1:11" ht="79.5" customHeight="1">
      <c r="A94" s="333"/>
      <c r="B94" s="51" t="s">
        <v>136</v>
      </c>
      <c r="C94" s="50" t="s">
        <v>137</v>
      </c>
      <c r="D94" s="50" t="s">
        <v>138</v>
      </c>
      <c r="E94" s="20" t="s">
        <v>417</v>
      </c>
      <c r="F94" s="4" t="s">
        <v>712</v>
      </c>
      <c r="G94" s="23">
        <v>0</v>
      </c>
      <c r="H94" s="19">
        <v>1</v>
      </c>
      <c r="I94" s="51"/>
      <c r="J94" s="51"/>
      <c r="K94" s="51" t="s">
        <v>131</v>
      </c>
    </row>
    <row r="95" spans="1:11" ht="84">
      <c r="A95" s="335"/>
      <c r="B95" s="51" t="s">
        <v>209</v>
      </c>
      <c r="C95" s="50" t="s">
        <v>521</v>
      </c>
      <c r="D95" s="50" t="s">
        <v>139</v>
      </c>
      <c r="E95" s="20" t="s">
        <v>711</v>
      </c>
      <c r="F95" s="4" t="s">
        <v>415</v>
      </c>
      <c r="G95" s="23">
        <v>0</v>
      </c>
      <c r="H95" s="19">
        <v>1</v>
      </c>
      <c r="I95" s="51"/>
      <c r="J95" s="51"/>
      <c r="K95" s="51" t="s">
        <v>131</v>
      </c>
    </row>
    <row r="96" spans="1:11" ht="48">
      <c r="A96" s="335"/>
      <c r="B96" s="51" t="s">
        <v>140</v>
      </c>
      <c r="C96" s="50" t="s">
        <v>141</v>
      </c>
      <c r="D96" s="50" t="s">
        <v>142</v>
      </c>
      <c r="E96" s="20" t="s">
        <v>418</v>
      </c>
      <c r="F96" s="4" t="s">
        <v>416</v>
      </c>
      <c r="G96" s="23">
        <v>0</v>
      </c>
      <c r="H96" s="16">
        <v>1</v>
      </c>
      <c r="I96" s="51"/>
      <c r="J96" s="51"/>
      <c r="K96" s="51" t="s">
        <v>131</v>
      </c>
    </row>
    <row r="97" spans="1:11" ht="78" customHeight="1">
      <c r="A97" s="335"/>
      <c r="B97" s="51" t="s">
        <v>143</v>
      </c>
      <c r="C97" s="50" t="s">
        <v>144</v>
      </c>
      <c r="D97" s="50" t="s">
        <v>145</v>
      </c>
      <c r="E97" s="19">
        <v>0.9</v>
      </c>
      <c r="F97" s="4" t="s">
        <v>713</v>
      </c>
      <c r="G97" s="23">
        <v>0</v>
      </c>
      <c r="H97" s="16">
        <v>1</v>
      </c>
      <c r="I97" s="16"/>
      <c r="J97" s="16"/>
      <c r="K97" s="51" t="s">
        <v>131</v>
      </c>
    </row>
    <row r="98" spans="1:11" ht="54.75" customHeight="1">
      <c r="A98" s="366"/>
      <c r="B98" s="50" t="s">
        <v>339</v>
      </c>
      <c r="C98" s="50" t="s">
        <v>358</v>
      </c>
      <c r="D98" s="50" t="s">
        <v>340</v>
      </c>
      <c r="E98" s="20">
        <v>1</v>
      </c>
      <c r="F98" s="4"/>
      <c r="G98" s="23">
        <v>0</v>
      </c>
      <c r="H98" s="23">
        <v>1</v>
      </c>
      <c r="I98" s="23"/>
      <c r="J98" s="23"/>
      <c r="K98" s="51" t="s">
        <v>338</v>
      </c>
    </row>
    <row r="99" spans="1:11" ht="36">
      <c r="A99" s="333" t="s">
        <v>146</v>
      </c>
      <c r="B99" s="28" t="s">
        <v>66</v>
      </c>
      <c r="C99" s="6" t="s">
        <v>67</v>
      </c>
      <c r="D99" s="6" t="s">
        <v>68</v>
      </c>
      <c r="E99" s="27">
        <v>0.8</v>
      </c>
      <c r="F99" s="4"/>
      <c r="G99" s="23">
        <v>0</v>
      </c>
      <c r="H99" s="9">
        <v>1</v>
      </c>
      <c r="I99" s="9"/>
      <c r="J99" s="9"/>
      <c r="K99" s="28" t="s">
        <v>69</v>
      </c>
    </row>
    <row r="100" spans="1:11" ht="61.5" customHeight="1">
      <c r="A100" s="334"/>
      <c r="B100" s="28" t="s">
        <v>70</v>
      </c>
      <c r="C100" s="6" t="s">
        <v>71</v>
      </c>
      <c r="D100" s="6" t="s">
        <v>72</v>
      </c>
      <c r="E100" s="27">
        <v>1</v>
      </c>
      <c r="F100" s="4" t="s">
        <v>420</v>
      </c>
      <c r="G100" s="23">
        <v>0</v>
      </c>
      <c r="H100" s="9">
        <v>1</v>
      </c>
      <c r="I100" s="9"/>
      <c r="J100" s="9"/>
      <c r="K100" s="28" t="s">
        <v>69</v>
      </c>
    </row>
    <row r="101" spans="1:11" s="17" customFormat="1" ht="24" customHeight="1">
      <c r="A101" s="364" t="s">
        <v>371</v>
      </c>
      <c r="B101" s="364"/>
      <c r="C101" s="364"/>
      <c r="D101" s="364"/>
      <c r="E101" s="364"/>
      <c r="F101" s="364"/>
      <c r="G101" s="364"/>
      <c r="H101" s="364"/>
      <c r="I101" s="364"/>
      <c r="J101" s="364"/>
      <c r="K101" s="364"/>
    </row>
    <row r="102" spans="1:11" s="17" customFormat="1" ht="36" customHeight="1">
      <c r="A102" s="365" t="s">
        <v>534</v>
      </c>
      <c r="B102" s="365"/>
      <c r="C102" s="365"/>
      <c r="D102" s="365"/>
      <c r="E102" s="365"/>
      <c r="F102" s="365"/>
      <c r="G102" s="365"/>
      <c r="H102" s="365"/>
      <c r="I102" s="365"/>
      <c r="J102" s="365"/>
      <c r="K102" s="365"/>
    </row>
    <row r="103" spans="1:11" s="2" customFormat="1" ht="35.25" customHeight="1">
      <c r="A103" s="46" t="s">
        <v>477</v>
      </c>
      <c r="B103" s="327" t="s">
        <v>479</v>
      </c>
      <c r="C103" s="327" t="s">
        <v>514</v>
      </c>
      <c r="D103" s="327" t="s">
        <v>3</v>
      </c>
      <c r="E103" s="327" t="s">
        <v>528</v>
      </c>
      <c r="F103" s="327"/>
      <c r="G103" s="327" t="s">
        <v>515</v>
      </c>
      <c r="H103" s="327"/>
      <c r="I103" s="327"/>
      <c r="J103" s="124"/>
      <c r="K103" s="327" t="s">
        <v>485</v>
      </c>
    </row>
    <row r="104" spans="1:11" s="2" customFormat="1" ht="36">
      <c r="A104" s="46" t="s">
        <v>478</v>
      </c>
      <c r="B104" s="327"/>
      <c r="C104" s="327"/>
      <c r="D104" s="327"/>
      <c r="E104" s="48" t="s">
        <v>392</v>
      </c>
      <c r="F104" s="48" t="s">
        <v>391</v>
      </c>
      <c r="G104" s="3" t="s">
        <v>516</v>
      </c>
      <c r="H104" s="3" t="s">
        <v>517</v>
      </c>
      <c r="I104" s="3" t="s">
        <v>396</v>
      </c>
      <c r="J104" s="3"/>
      <c r="K104" s="327"/>
    </row>
    <row r="105" spans="1:11" s="15" customFormat="1" ht="198.75" customHeight="1">
      <c r="A105" s="334" t="s">
        <v>482</v>
      </c>
      <c r="B105" s="352" t="s">
        <v>363</v>
      </c>
      <c r="C105" s="386" t="s">
        <v>364</v>
      </c>
      <c r="D105" s="59" t="s">
        <v>365</v>
      </c>
      <c r="E105" s="59">
        <v>20</v>
      </c>
      <c r="F105" s="59" t="s">
        <v>686</v>
      </c>
      <c r="G105" s="66">
        <v>0</v>
      </c>
      <c r="H105" s="59" t="s">
        <v>687</v>
      </c>
      <c r="I105" s="66"/>
      <c r="J105" s="66"/>
      <c r="K105" s="59" t="s">
        <v>366</v>
      </c>
    </row>
    <row r="106" spans="1:11" s="15" customFormat="1" ht="141.75" customHeight="1">
      <c r="A106" s="352"/>
      <c r="B106" s="352"/>
      <c r="C106" s="386"/>
      <c r="D106" s="59" t="s">
        <v>472</v>
      </c>
      <c r="E106" s="59">
        <v>8</v>
      </c>
      <c r="F106" s="59" t="s">
        <v>688</v>
      </c>
      <c r="G106" s="66">
        <v>0</v>
      </c>
      <c r="H106" s="59" t="s">
        <v>687</v>
      </c>
      <c r="I106" s="66"/>
      <c r="J106" s="66"/>
      <c r="K106" s="59" t="s">
        <v>366</v>
      </c>
    </row>
    <row r="107" spans="1:11" s="15" customFormat="1" ht="71.25" customHeight="1">
      <c r="A107" s="352"/>
      <c r="B107" s="352"/>
      <c r="C107" s="386"/>
      <c r="D107" s="59" t="s">
        <v>367</v>
      </c>
      <c r="E107" s="59">
        <v>0</v>
      </c>
      <c r="F107" s="59" t="s">
        <v>689</v>
      </c>
      <c r="G107" s="66">
        <v>0</v>
      </c>
      <c r="H107" s="59" t="s">
        <v>687</v>
      </c>
      <c r="I107" s="66"/>
      <c r="J107" s="66"/>
      <c r="K107" s="59" t="s">
        <v>366</v>
      </c>
    </row>
    <row r="108" spans="1:11" s="15" customFormat="1" ht="149.25" customHeight="1">
      <c r="A108" s="352"/>
      <c r="B108" s="352"/>
      <c r="C108" s="386"/>
      <c r="D108" s="59" t="s">
        <v>368</v>
      </c>
      <c r="E108" s="59" t="s">
        <v>423</v>
      </c>
      <c r="F108" s="59" t="s">
        <v>690</v>
      </c>
      <c r="G108" s="66">
        <v>0</v>
      </c>
      <c r="H108" s="59" t="s">
        <v>687</v>
      </c>
      <c r="I108" s="66"/>
      <c r="J108" s="66"/>
      <c r="K108" s="59" t="s">
        <v>366</v>
      </c>
    </row>
    <row r="109" spans="1:11" s="15" customFormat="1" ht="98.25" customHeight="1">
      <c r="A109" s="352"/>
      <c r="B109" s="352"/>
      <c r="C109" s="59" t="s">
        <v>369</v>
      </c>
      <c r="D109" s="59" t="s">
        <v>370</v>
      </c>
      <c r="E109" s="59" t="s">
        <v>424</v>
      </c>
      <c r="F109" s="59" t="s">
        <v>691</v>
      </c>
      <c r="G109" s="66">
        <v>1</v>
      </c>
      <c r="H109" s="27">
        <v>1</v>
      </c>
      <c r="I109" s="59"/>
      <c r="J109" s="128"/>
      <c r="K109" s="59" t="s">
        <v>366</v>
      </c>
    </row>
    <row r="110" spans="1:11" ht="48" customHeight="1">
      <c r="A110" s="352"/>
      <c r="B110" s="59" t="s">
        <v>66</v>
      </c>
      <c r="C110" s="59" t="s">
        <v>67</v>
      </c>
      <c r="D110" s="59" t="s">
        <v>68</v>
      </c>
      <c r="E110" s="42">
        <v>1</v>
      </c>
      <c r="F110" s="59" t="s">
        <v>692</v>
      </c>
      <c r="G110" s="66">
        <v>0</v>
      </c>
      <c r="H110" s="27">
        <v>1</v>
      </c>
      <c r="I110" s="27"/>
      <c r="J110" s="27"/>
      <c r="K110" s="59" t="s">
        <v>471</v>
      </c>
    </row>
    <row r="111" spans="1:11" ht="66.75" customHeight="1">
      <c r="A111" s="352"/>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367" t="s">
        <v>272</v>
      </c>
      <c r="B113" s="367"/>
      <c r="C113" s="367"/>
      <c r="D113" s="367"/>
      <c r="E113" s="367"/>
      <c r="F113" s="367"/>
      <c r="G113" s="367"/>
      <c r="H113" s="367"/>
      <c r="I113" s="367"/>
      <c r="J113" s="367"/>
      <c r="K113" s="367"/>
    </row>
    <row r="114" spans="1:11" s="17" customFormat="1" ht="32.25" customHeight="1">
      <c r="A114" s="377" t="s">
        <v>293</v>
      </c>
      <c r="B114" s="377"/>
      <c r="C114" s="377"/>
      <c r="D114" s="377"/>
      <c r="E114" s="377"/>
      <c r="F114" s="377"/>
      <c r="G114" s="377"/>
      <c r="H114" s="377"/>
      <c r="I114" s="377"/>
      <c r="J114" s="377"/>
      <c r="K114" s="377"/>
    </row>
    <row r="115" spans="1:11" s="2" customFormat="1" ht="35.25" customHeight="1">
      <c r="A115" s="46" t="s">
        <v>477</v>
      </c>
      <c r="B115" s="327" t="s">
        <v>479</v>
      </c>
      <c r="C115" s="327" t="s">
        <v>514</v>
      </c>
      <c r="D115" s="327" t="s">
        <v>3</v>
      </c>
      <c r="E115" s="327" t="s">
        <v>528</v>
      </c>
      <c r="F115" s="327"/>
      <c r="G115" s="327" t="s">
        <v>515</v>
      </c>
      <c r="H115" s="327"/>
      <c r="I115" s="327"/>
      <c r="J115" s="124"/>
      <c r="K115" s="327" t="s">
        <v>485</v>
      </c>
    </row>
    <row r="116" spans="1:11" s="2" customFormat="1" ht="36">
      <c r="A116" s="46" t="s">
        <v>478</v>
      </c>
      <c r="B116" s="327"/>
      <c r="C116" s="327"/>
      <c r="D116" s="327"/>
      <c r="E116" s="48" t="s">
        <v>392</v>
      </c>
      <c r="F116" s="48" t="s">
        <v>391</v>
      </c>
      <c r="G116" s="3" t="s">
        <v>516</v>
      </c>
      <c r="H116" s="3" t="s">
        <v>517</v>
      </c>
      <c r="I116" s="3" t="s">
        <v>396</v>
      </c>
      <c r="J116" s="3"/>
      <c r="K116" s="327"/>
    </row>
    <row r="117" spans="1:11" s="14" customFormat="1" ht="88.5" customHeight="1">
      <c r="A117" s="352" t="s">
        <v>432</v>
      </c>
      <c r="B117" s="352" t="s">
        <v>597</v>
      </c>
      <c r="C117" s="352" t="s">
        <v>357</v>
      </c>
      <c r="D117" s="6" t="s">
        <v>596</v>
      </c>
      <c r="E117" s="87" t="s">
        <v>610</v>
      </c>
      <c r="F117" s="6" t="s">
        <v>625</v>
      </c>
      <c r="G117" s="88">
        <v>0</v>
      </c>
      <c r="H117" s="89">
        <v>6547040539</v>
      </c>
      <c r="I117" s="89"/>
      <c r="J117" s="89"/>
      <c r="K117" s="6" t="s">
        <v>611</v>
      </c>
    </row>
    <row r="118" spans="1:11" s="14" customFormat="1" ht="96">
      <c r="A118" s="352"/>
      <c r="B118" s="352"/>
      <c r="C118" s="352"/>
      <c r="D118" s="6" t="s">
        <v>476</v>
      </c>
      <c r="E118" s="27" t="s">
        <v>612</v>
      </c>
      <c r="F118" s="6" t="s">
        <v>694</v>
      </c>
      <c r="G118" s="66">
        <v>0</v>
      </c>
      <c r="H118" s="27">
        <v>0.5</v>
      </c>
      <c r="I118" s="90"/>
      <c r="J118" s="90"/>
      <c r="K118" s="6" t="s">
        <v>486</v>
      </c>
    </row>
    <row r="119" spans="1:11" s="14" customFormat="1" ht="72">
      <c r="A119" s="352"/>
      <c r="B119" s="352"/>
      <c r="C119" s="352"/>
      <c r="D119" s="6" t="s">
        <v>484</v>
      </c>
      <c r="E119" s="27" t="s">
        <v>613</v>
      </c>
      <c r="F119" s="6" t="s">
        <v>614</v>
      </c>
      <c r="G119" s="66">
        <v>0</v>
      </c>
      <c r="H119" s="27">
        <v>0.8</v>
      </c>
      <c r="I119" s="90"/>
      <c r="J119" s="90"/>
      <c r="K119" s="6" t="s">
        <v>486</v>
      </c>
    </row>
    <row r="120" spans="1:11" s="14" customFormat="1" ht="69.75" customHeight="1">
      <c r="A120" s="363"/>
      <c r="B120" s="6" t="s">
        <v>273</v>
      </c>
      <c r="C120" s="6" t="s">
        <v>274</v>
      </c>
      <c r="D120" s="6" t="s">
        <v>275</v>
      </c>
      <c r="E120" s="27">
        <v>1</v>
      </c>
      <c r="F120" s="50" t="s">
        <v>624</v>
      </c>
      <c r="G120" s="27">
        <v>0.7</v>
      </c>
      <c r="H120" s="66" t="s">
        <v>276</v>
      </c>
      <c r="I120" s="91"/>
      <c r="J120" s="91"/>
      <c r="K120" s="6" t="s">
        <v>361</v>
      </c>
    </row>
    <row r="121" spans="1:11" s="14" customFormat="1" ht="113.25" customHeight="1">
      <c r="A121" s="363"/>
      <c r="B121" s="6" t="s">
        <v>277</v>
      </c>
      <c r="C121" s="6" t="s">
        <v>278</v>
      </c>
      <c r="D121" s="6" t="s">
        <v>430</v>
      </c>
      <c r="E121" s="27">
        <v>0.9</v>
      </c>
      <c r="F121" s="50" t="s">
        <v>695</v>
      </c>
      <c r="G121" s="27">
        <v>0.9</v>
      </c>
      <c r="H121" s="27">
        <v>1</v>
      </c>
      <c r="I121" s="6"/>
      <c r="J121" s="128"/>
      <c r="K121" s="6" t="s">
        <v>487</v>
      </c>
    </row>
    <row r="122" spans="1:11" s="14" customFormat="1" ht="104.25" customHeight="1">
      <c r="A122" s="363"/>
      <c r="B122" s="6" t="s">
        <v>279</v>
      </c>
      <c r="C122" s="6" t="s">
        <v>280</v>
      </c>
      <c r="D122" s="6" t="s">
        <v>281</v>
      </c>
      <c r="E122" s="88" t="s">
        <v>425</v>
      </c>
      <c r="F122" s="50" t="s">
        <v>426</v>
      </c>
      <c r="G122" s="66">
        <v>0</v>
      </c>
      <c r="H122" s="27">
        <v>1</v>
      </c>
      <c r="I122" s="88"/>
      <c r="J122" s="88"/>
      <c r="K122" s="6" t="s">
        <v>488</v>
      </c>
    </row>
    <row r="123" spans="1:11" s="14" customFormat="1" ht="90" customHeight="1">
      <c r="A123" s="363"/>
      <c r="B123" s="6" t="s">
        <v>282</v>
      </c>
      <c r="C123" s="6" t="s">
        <v>283</v>
      </c>
      <c r="D123" s="6" t="s">
        <v>284</v>
      </c>
      <c r="E123" s="6" t="s">
        <v>615</v>
      </c>
      <c r="F123" s="50" t="s">
        <v>427</v>
      </c>
      <c r="G123" s="27">
        <v>0.87</v>
      </c>
      <c r="H123" s="27">
        <v>1</v>
      </c>
      <c r="I123" s="6"/>
      <c r="J123" s="128"/>
      <c r="K123" s="6" t="s">
        <v>488</v>
      </c>
    </row>
    <row r="124" spans="1:11" s="14" customFormat="1" ht="197.25" customHeight="1">
      <c r="A124" s="363"/>
      <c r="B124" s="26" t="s">
        <v>285</v>
      </c>
      <c r="C124" s="6" t="s">
        <v>286</v>
      </c>
      <c r="D124" s="6" t="s">
        <v>287</v>
      </c>
      <c r="E124" s="6" t="s">
        <v>616</v>
      </c>
      <c r="F124" s="50" t="s">
        <v>535</v>
      </c>
      <c r="G124" s="66">
        <v>0.5</v>
      </c>
      <c r="H124" s="27">
        <v>1</v>
      </c>
      <c r="I124" s="6"/>
      <c r="J124" s="128"/>
      <c r="K124" s="6" t="s">
        <v>489</v>
      </c>
    </row>
    <row r="125" spans="1:11" s="14" customFormat="1" ht="96">
      <c r="A125" s="363"/>
      <c r="B125" s="352" t="s">
        <v>288</v>
      </c>
      <c r="C125" s="6" t="s">
        <v>289</v>
      </c>
      <c r="D125" s="6" t="s">
        <v>290</v>
      </c>
      <c r="E125" s="6">
        <v>0</v>
      </c>
      <c r="F125" s="6" t="s">
        <v>490</v>
      </c>
      <c r="G125" s="66">
        <v>0</v>
      </c>
      <c r="H125" s="66" t="s">
        <v>276</v>
      </c>
      <c r="I125" s="6"/>
      <c r="J125" s="128"/>
      <c r="K125" s="6" t="s">
        <v>491</v>
      </c>
    </row>
    <row r="126" spans="1:11" s="14" customFormat="1" ht="48">
      <c r="A126" s="363"/>
      <c r="B126" s="352"/>
      <c r="C126" s="6" t="s">
        <v>291</v>
      </c>
      <c r="D126" s="6" t="s">
        <v>292</v>
      </c>
      <c r="E126" s="6">
        <v>0</v>
      </c>
      <c r="F126" s="6" t="s">
        <v>431</v>
      </c>
      <c r="G126" s="66">
        <v>0</v>
      </c>
      <c r="H126" s="66" t="s">
        <v>276</v>
      </c>
      <c r="I126" s="94"/>
      <c r="J126" s="94"/>
      <c r="K126" s="6" t="s">
        <v>361</v>
      </c>
    </row>
    <row r="127" spans="1:11" s="14" customFormat="1" ht="353.25" customHeight="1">
      <c r="A127" s="363"/>
      <c r="B127" s="6" t="s">
        <v>359</v>
      </c>
      <c r="C127" s="6" t="s">
        <v>428</v>
      </c>
      <c r="D127" s="6" t="s">
        <v>598</v>
      </c>
      <c r="E127" s="49" t="s">
        <v>706</v>
      </c>
      <c r="F127" s="49" t="s">
        <v>666</v>
      </c>
      <c r="G127" s="66">
        <v>0</v>
      </c>
      <c r="H127" s="66" t="s">
        <v>429</v>
      </c>
      <c r="I127" s="6"/>
      <c r="J127" s="128"/>
      <c r="K127" s="6" t="s">
        <v>360</v>
      </c>
    </row>
    <row r="128" spans="1:11" ht="48" customHeight="1">
      <c r="A128" s="363"/>
      <c r="B128" s="6" t="s">
        <v>66</v>
      </c>
      <c r="C128" s="6" t="s">
        <v>67</v>
      </c>
      <c r="D128" s="6" t="s">
        <v>68</v>
      </c>
      <c r="E128" s="42">
        <v>0.7</v>
      </c>
      <c r="F128" s="6" t="s">
        <v>594</v>
      </c>
      <c r="G128" s="66">
        <v>0</v>
      </c>
      <c r="H128" s="27">
        <v>0.7</v>
      </c>
      <c r="I128" s="6"/>
      <c r="J128" s="128"/>
      <c r="K128" s="6" t="s">
        <v>69</v>
      </c>
    </row>
    <row r="129" spans="1:11" ht="57" customHeight="1">
      <c r="A129" s="363"/>
      <c r="B129" s="6" t="s">
        <v>70</v>
      </c>
      <c r="C129" s="6" t="s">
        <v>71</v>
      </c>
      <c r="D129" s="6" t="s">
        <v>72</v>
      </c>
      <c r="E129" s="42">
        <v>1</v>
      </c>
      <c r="F129" s="6" t="s">
        <v>595</v>
      </c>
      <c r="G129" s="66">
        <v>0</v>
      </c>
      <c r="H129" s="27">
        <v>1</v>
      </c>
      <c r="I129" s="6"/>
      <c r="J129" s="128"/>
      <c r="K129" s="6" t="s">
        <v>69</v>
      </c>
    </row>
    <row r="130" spans="1:11" s="8" customFormat="1" ht="36" customHeight="1">
      <c r="A130" s="374" t="s">
        <v>483</v>
      </c>
      <c r="B130" s="375"/>
      <c r="C130" s="375"/>
      <c r="D130" s="375"/>
      <c r="E130" s="375"/>
      <c r="F130" s="375"/>
      <c r="G130" s="375"/>
      <c r="H130" s="375"/>
      <c r="I130" s="375"/>
      <c r="J130" s="375"/>
      <c r="K130" s="375"/>
    </row>
    <row r="131" spans="1:11" ht="25.5" customHeight="1">
      <c r="A131" s="361" t="s">
        <v>294</v>
      </c>
      <c r="B131" s="361"/>
      <c r="C131" s="361"/>
      <c r="D131" s="361"/>
      <c r="E131" s="361"/>
      <c r="F131" s="361"/>
      <c r="G131" s="361"/>
      <c r="H131" s="361"/>
      <c r="I131" s="361"/>
      <c r="J131" s="361"/>
      <c r="K131" s="361"/>
    </row>
    <row r="132" spans="1:11" ht="48.75" customHeight="1">
      <c r="A132" s="376" t="s">
        <v>522</v>
      </c>
      <c r="B132" s="376"/>
      <c r="C132" s="376"/>
      <c r="D132" s="376"/>
      <c r="E132" s="376"/>
      <c r="F132" s="376"/>
      <c r="G132" s="376"/>
      <c r="H132" s="376"/>
      <c r="I132" s="376"/>
      <c r="J132" s="376"/>
      <c r="K132" s="376"/>
    </row>
    <row r="133" spans="1:11" s="2" customFormat="1" ht="35.25" customHeight="1">
      <c r="A133" s="46" t="s">
        <v>477</v>
      </c>
      <c r="B133" s="327" t="s">
        <v>479</v>
      </c>
      <c r="C133" s="327" t="s">
        <v>514</v>
      </c>
      <c r="D133" s="327" t="s">
        <v>3</v>
      </c>
      <c r="E133" s="327" t="s">
        <v>528</v>
      </c>
      <c r="F133" s="327"/>
      <c r="G133" s="327" t="s">
        <v>515</v>
      </c>
      <c r="H133" s="327"/>
      <c r="I133" s="327"/>
      <c r="J133" s="124"/>
      <c r="K133" s="327" t="s">
        <v>394</v>
      </c>
    </row>
    <row r="134" spans="1:11" s="2" customFormat="1" ht="36">
      <c r="A134" s="46" t="s">
        <v>478</v>
      </c>
      <c r="B134" s="327"/>
      <c r="C134" s="327"/>
      <c r="D134" s="327"/>
      <c r="E134" s="48" t="s">
        <v>392</v>
      </c>
      <c r="F134" s="48" t="s">
        <v>391</v>
      </c>
      <c r="G134" s="3" t="s">
        <v>516</v>
      </c>
      <c r="H134" s="3" t="s">
        <v>517</v>
      </c>
      <c r="I134" s="3" t="s">
        <v>396</v>
      </c>
      <c r="J134" s="3"/>
      <c r="K134" s="327"/>
    </row>
    <row r="135" spans="1:11" s="44" customFormat="1" ht="228.75" customHeight="1">
      <c r="A135" s="379" t="s">
        <v>84</v>
      </c>
      <c r="B135" s="373" t="s">
        <v>295</v>
      </c>
      <c r="C135" s="373" t="s">
        <v>385</v>
      </c>
      <c r="D135" s="373" t="s">
        <v>599</v>
      </c>
      <c r="E135" s="373" t="s">
        <v>435</v>
      </c>
      <c r="F135" s="50" t="s">
        <v>601</v>
      </c>
      <c r="G135" s="394">
        <v>0</v>
      </c>
      <c r="H135" s="372">
        <v>1</v>
      </c>
      <c r="I135" s="387"/>
      <c r="J135" s="135"/>
      <c r="K135" s="373" t="s">
        <v>600</v>
      </c>
    </row>
    <row r="136" spans="1:11" s="44" customFormat="1" ht="193.5" customHeight="1">
      <c r="A136" s="379"/>
      <c r="B136" s="373"/>
      <c r="C136" s="373"/>
      <c r="D136" s="373"/>
      <c r="E136" s="373"/>
      <c r="F136" s="67" t="s">
        <v>602</v>
      </c>
      <c r="G136" s="394"/>
      <c r="H136" s="372"/>
      <c r="I136" s="387"/>
      <c r="J136" s="135"/>
      <c r="K136" s="373"/>
    </row>
    <row r="137" spans="1:11" s="44" customFormat="1" ht="60">
      <c r="A137" s="380"/>
      <c r="B137" s="371" t="s">
        <v>296</v>
      </c>
      <c r="C137" s="50" t="s">
        <v>523</v>
      </c>
      <c r="D137" s="4" t="s">
        <v>297</v>
      </c>
      <c r="E137" s="4" t="s">
        <v>436</v>
      </c>
      <c r="F137" s="50" t="s">
        <v>603</v>
      </c>
      <c r="G137" s="58">
        <v>0</v>
      </c>
      <c r="H137" s="68">
        <v>1</v>
      </c>
      <c r="I137" s="4"/>
      <c r="J137" s="4"/>
      <c r="K137" s="4" t="s">
        <v>298</v>
      </c>
    </row>
    <row r="138" spans="1:11" s="44" customFormat="1" ht="119.25" customHeight="1">
      <c r="A138" s="380"/>
      <c r="B138" s="371"/>
      <c r="C138" s="50" t="s">
        <v>386</v>
      </c>
      <c r="D138" s="4" t="s">
        <v>390</v>
      </c>
      <c r="E138" s="4" t="s">
        <v>524</v>
      </c>
      <c r="F138" s="50" t="s">
        <v>525</v>
      </c>
      <c r="G138" s="58">
        <v>0</v>
      </c>
      <c r="H138" s="68">
        <v>1</v>
      </c>
      <c r="I138" s="4"/>
      <c r="J138" s="4"/>
      <c r="K138" s="4" t="s">
        <v>299</v>
      </c>
    </row>
    <row r="139" spans="1:11" s="44" customFormat="1" ht="185.25" customHeight="1">
      <c r="A139" s="380"/>
      <c r="B139" s="334" t="s">
        <v>300</v>
      </c>
      <c r="C139" s="334" t="s">
        <v>387</v>
      </c>
      <c r="D139" s="334" t="s">
        <v>301</v>
      </c>
      <c r="E139" s="334" t="s">
        <v>604</v>
      </c>
      <c r="F139" s="50" t="s">
        <v>696</v>
      </c>
      <c r="G139" s="334">
        <v>0</v>
      </c>
      <c r="H139" s="334">
        <v>1</v>
      </c>
      <c r="I139" s="334"/>
      <c r="J139" s="125"/>
      <c r="K139" s="334" t="s">
        <v>302</v>
      </c>
    </row>
    <row r="140" spans="1:11" s="44" customFormat="1" ht="260.25" customHeight="1">
      <c r="A140" s="380"/>
      <c r="B140" s="348"/>
      <c r="C140" s="348"/>
      <c r="D140" s="348"/>
      <c r="E140" s="348"/>
      <c r="F140" s="50" t="s">
        <v>667</v>
      </c>
      <c r="G140" s="348"/>
      <c r="H140" s="348"/>
      <c r="I140" s="348"/>
      <c r="J140" s="130"/>
      <c r="K140" s="348"/>
    </row>
    <row r="141" spans="1:11" s="44" customFormat="1" ht="84">
      <c r="A141" s="380"/>
      <c r="B141" s="334" t="s">
        <v>303</v>
      </c>
      <c r="C141" s="4" t="s">
        <v>304</v>
      </c>
      <c r="D141" s="4" t="s">
        <v>305</v>
      </c>
      <c r="E141" s="4" t="s">
        <v>417</v>
      </c>
      <c r="F141" s="4" t="s">
        <v>433</v>
      </c>
      <c r="G141" s="69">
        <v>0</v>
      </c>
      <c r="H141" s="54"/>
      <c r="I141" s="54"/>
      <c r="J141" s="54"/>
      <c r="K141" s="4" t="s">
        <v>606</v>
      </c>
    </row>
    <row r="142" spans="1:11" s="44" customFormat="1" ht="57.75" customHeight="1">
      <c r="A142" s="380"/>
      <c r="B142" s="334"/>
      <c r="C142" s="4" t="s">
        <v>389</v>
      </c>
      <c r="D142" s="4" t="s">
        <v>388</v>
      </c>
      <c r="E142" s="4" t="s">
        <v>417</v>
      </c>
      <c r="F142" s="4" t="s">
        <v>668</v>
      </c>
      <c r="G142" s="69"/>
      <c r="H142" s="54"/>
      <c r="I142" s="54"/>
      <c r="J142" s="54"/>
      <c r="K142" s="4" t="s">
        <v>308</v>
      </c>
    </row>
    <row r="143" spans="1:11" s="44" customFormat="1" ht="48">
      <c r="A143" s="380"/>
      <c r="B143" s="334"/>
      <c r="C143" s="4" t="s">
        <v>306</v>
      </c>
      <c r="D143" s="4" t="s">
        <v>307</v>
      </c>
      <c r="E143" s="4" t="s">
        <v>425</v>
      </c>
      <c r="F143" s="4" t="s">
        <v>669</v>
      </c>
      <c r="G143" s="58">
        <v>0</v>
      </c>
      <c r="H143" s="68">
        <v>1</v>
      </c>
      <c r="I143" s="4"/>
      <c r="J143" s="4"/>
      <c r="K143" s="4" t="s">
        <v>607</v>
      </c>
    </row>
    <row r="144" spans="1:11" s="44" customFormat="1" ht="72">
      <c r="A144" s="380"/>
      <c r="B144" s="348"/>
      <c r="C144" s="4" t="s">
        <v>697</v>
      </c>
      <c r="D144" s="4" t="s">
        <v>307</v>
      </c>
      <c r="E144" s="4" t="s">
        <v>425</v>
      </c>
      <c r="F144" s="4" t="s">
        <v>628</v>
      </c>
      <c r="G144" s="58">
        <v>0</v>
      </c>
      <c r="H144" s="68">
        <v>1</v>
      </c>
      <c r="I144" s="4"/>
      <c r="J144" s="4"/>
      <c r="K144" s="4" t="s">
        <v>607</v>
      </c>
    </row>
    <row r="145" spans="1:11" s="8" customFormat="1" ht="72">
      <c r="A145" s="380"/>
      <c r="B145" s="4" t="s">
        <v>309</v>
      </c>
      <c r="C145" s="4" t="s">
        <v>310</v>
      </c>
      <c r="D145" s="4" t="s">
        <v>311</v>
      </c>
      <c r="E145" s="4" t="s">
        <v>413</v>
      </c>
      <c r="F145" s="4" t="s">
        <v>434</v>
      </c>
      <c r="G145" s="58">
        <v>0</v>
      </c>
      <c r="H145" s="68">
        <v>1</v>
      </c>
      <c r="I145" s="4"/>
      <c r="J145" s="4"/>
      <c r="K145" s="4" t="s">
        <v>312</v>
      </c>
    </row>
    <row r="146" spans="1:11" s="8" customFormat="1" ht="48">
      <c r="A146" s="325" t="s">
        <v>84</v>
      </c>
      <c r="B146" s="334" t="s">
        <v>313</v>
      </c>
      <c r="C146" s="6" t="s">
        <v>314</v>
      </c>
      <c r="D146" s="4" t="s">
        <v>315</v>
      </c>
      <c r="E146" s="4">
        <v>1</v>
      </c>
      <c r="F146" s="4" t="s">
        <v>437</v>
      </c>
      <c r="G146" s="58">
        <v>0</v>
      </c>
      <c r="H146" s="58">
        <v>1</v>
      </c>
      <c r="I146" s="58"/>
      <c r="J146" s="134"/>
      <c r="K146" s="4" t="s">
        <v>316</v>
      </c>
    </row>
    <row r="147" spans="1:11" s="8" customFormat="1" ht="48" customHeight="1">
      <c r="A147" s="326"/>
      <c r="B147" s="362"/>
      <c r="C147" s="4" t="s">
        <v>317</v>
      </c>
      <c r="D147" s="4" t="s">
        <v>318</v>
      </c>
      <c r="E147" s="4" t="s">
        <v>422</v>
      </c>
      <c r="F147" s="4" t="s">
        <v>698</v>
      </c>
      <c r="G147" s="58">
        <v>0</v>
      </c>
      <c r="H147" s="68">
        <v>1</v>
      </c>
      <c r="I147" s="68"/>
      <c r="J147" s="132"/>
      <c r="K147" s="4" t="s">
        <v>319</v>
      </c>
    </row>
    <row r="148" spans="1:11" s="8" customFormat="1" ht="45" customHeight="1">
      <c r="A148" s="326"/>
      <c r="B148" s="362"/>
      <c r="C148" s="4" t="s">
        <v>320</v>
      </c>
      <c r="D148" s="4" t="s">
        <v>321</v>
      </c>
      <c r="E148" s="4">
        <v>1</v>
      </c>
      <c r="F148" s="4" t="s">
        <v>437</v>
      </c>
      <c r="G148" s="58">
        <v>0</v>
      </c>
      <c r="H148" s="58">
        <v>1</v>
      </c>
      <c r="I148" s="58"/>
      <c r="J148" s="134"/>
      <c r="K148" s="4" t="s">
        <v>322</v>
      </c>
    </row>
    <row r="149" spans="1:11" s="8" customFormat="1" ht="30.75" customHeight="1">
      <c r="A149" s="326"/>
      <c r="B149" s="362"/>
      <c r="C149" s="50" t="s">
        <v>323</v>
      </c>
      <c r="D149" s="50" t="s">
        <v>324</v>
      </c>
      <c r="E149" s="50">
        <v>1</v>
      </c>
      <c r="F149" s="4" t="s">
        <v>437</v>
      </c>
      <c r="G149" s="58">
        <v>0</v>
      </c>
      <c r="H149" s="58">
        <v>1</v>
      </c>
      <c r="I149" s="58"/>
      <c r="J149" s="134"/>
      <c r="K149" s="4" t="s">
        <v>325</v>
      </c>
    </row>
    <row r="150" spans="1:11" s="8" customFormat="1" ht="50.25" customHeight="1">
      <c r="A150" s="326"/>
      <c r="B150" s="348"/>
      <c r="C150" s="6" t="s">
        <v>71</v>
      </c>
      <c r="D150" s="6" t="s">
        <v>72</v>
      </c>
      <c r="E150" s="42">
        <v>1</v>
      </c>
      <c r="F150" s="50" t="s">
        <v>605</v>
      </c>
      <c r="G150" s="66">
        <v>0</v>
      </c>
      <c r="H150" s="27">
        <v>1</v>
      </c>
      <c r="I150" s="27"/>
      <c r="J150" s="27"/>
      <c r="K150" s="49" t="s">
        <v>69</v>
      </c>
    </row>
    <row r="151" spans="1:208" s="45" customFormat="1" ht="55.5" customHeight="1">
      <c r="A151" s="32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361" t="s">
        <v>205</v>
      </c>
      <c r="B152" s="361"/>
      <c r="C152" s="361"/>
      <c r="D152" s="361"/>
      <c r="E152" s="361"/>
      <c r="F152" s="361"/>
      <c r="G152" s="361"/>
      <c r="H152" s="361"/>
      <c r="I152" s="361"/>
      <c r="J152" s="361"/>
      <c r="K152" s="36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34" t="s">
        <v>526</v>
      </c>
      <c r="B153" s="334"/>
      <c r="C153" s="334"/>
      <c r="D153" s="334"/>
      <c r="E153" s="334"/>
      <c r="F153" s="334"/>
      <c r="G153" s="334"/>
      <c r="H153" s="334"/>
      <c r="I153" s="334"/>
      <c r="J153" s="334"/>
      <c r="K153" s="33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327" t="s">
        <v>479</v>
      </c>
      <c r="C154" s="327" t="s">
        <v>514</v>
      </c>
      <c r="D154" s="327" t="s">
        <v>3</v>
      </c>
      <c r="E154" s="327" t="s">
        <v>528</v>
      </c>
      <c r="F154" s="327"/>
      <c r="G154" s="327" t="s">
        <v>515</v>
      </c>
      <c r="H154" s="327"/>
      <c r="I154" s="327"/>
      <c r="J154" s="124"/>
      <c r="K154" s="327" t="s">
        <v>394</v>
      </c>
    </row>
    <row r="155" spans="1:11" s="2" customFormat="1" ht="36">
      <c r="A155" s="75" t="s">
        <v>478</v>
      </c>
      <c r="B155" s="327"/>
      <c r="C155" s="327"/>
      <c r="D155" s="327"/>
      <c r="E155" s="48" t="s">
        <v>392</v>
      </c>
      <c r="F155" s="48" t="s">
        <v>391</v>
      </c>
      <c r="G155" s="3" t="s">
        <v>516</v>
      </c>
      <c r="H155" s="3" t="s">
        <v>517</v>
      </c>
      <c r="I155" s="3" t="s">
        <v>396</v>
      </c>
      <c r="J155" s="3"/>
      <c r="K155" s="327"/>
    </row>
    <row r="156" spans="1:212" s="14" customFormat="1" ht="85.5" customHeight="1">
      <c r="A156" s="332"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6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6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6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62"/>
      <c r="B160" s="50" t="s">
        <v>162</v>
      </c>
      <c r="C160" s="50" t="s">
        <v>163</v>
      </c>
      <c r="D160" s="4" t="s">
        <v>164</v>
      </c>
      <c r="E160" s="70" t="s">
        <v>441</v>
      </c>
      <c r="F160" s="49" t="s">
        <v>466</v>
      </c>
      <c r="G160" s="58">
        <v>0</v>
      </c>
      <c r="H160" s="68">
        <v>1</v>
      </c>
      <c r="I160" s="20"/>
      <c r="J160" s="131"/>
      <c r="K160" s="49" t="s">
        <v>158</v>
      </c>
    </row>
    <row r="161" spans="1:11" ht="108">
      <c r="A161" s="362"/>
      <c r="B161" s="71" t="s">
        <v>165</v>
      </c>
      <c r="C161" s="72" t="s">
        <v>166</v>
      </c>
      <c r="D161" s="4" t="s">
        <v>167</v>
      </c>
      <c r="E161" s="58">
        <v>3</v>
      </c>
      <c r="F161" s="49" t="s">
        <v>608</v>
      </c>
      <c r="G161" s="58">
        <v>0</v>
      </c>
      <c r="H161" s="58">
        <v>3</v>
      </c>
      <c r="I161" s="20"/>
      <c r="J161" s="131"/>
      <c r="K161" s="55" t="s">
        <v>168</v>
      </c>
    </row>
    <row r="162" spans="1:11" ht="84">
      <c r="A162" s="362"/>
      <c r="B162" s="71" t="s">
        <v>169</v>
      </c>
      <c r="C162" s="72" t="s">
        <v>170</v>
      </c>
      <c r="D162" s="4" t="s">
        <v>171</v>
      </c>
      <c r="E162" s="58">
        <v>1</v>
      </c>
      <c r="F162" s="49" t="s">
        <v>442</v>
      </c>
      <c r="G162" s="58">
        <v>0</v>
      </c>
      <c r="H162" s="58">
        <v>1</v>
      </c>
      <c r="I162" s="20"/>
      <c r="J162" s="131"/>
      <c r="K162" s="55" t="s">
        <v>103</v>
      </c>
    </row>
    <row r="163" spans="1:11" ht="108">
      <c r="A163" s="352" t="s">
        <v>439</v>
      </c>
      <c r="B163" s="73" t="s">
        <v>341</v>
      </c>
      <c r="C163" s="18" t="s">
        <v>172</v>
      </c>
      <c r="D163" s="4" t="s">
        <v>173</v>
      </c>
      <c r="E163" s="58">
        <v>1</v>
      </c>
      <c r="F163" s="20" t="s">
        <v>512</v>
      </c>
      <c r="G163" s="58">
        <v>0</v>
      </c>
      <c r="H163" s="58">
        <v>1</v>
      </c>
      <c r="I163" s="98"/>
      <c r="J163" s="98"/>
      <c r="K163" s="55" t="s">
        <v>174</v>
      </c>
    </row>
    <row r="164" spans="1:212" ht="56.25" customHeight="1">
      <c r="A164" s="352"/>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52"/>
      <c r="B165" s="49" t="s">
        <v>617</v>
      </c>
      <c r="C165" s="50" t="s">
        <v>618</v>
      </c>
      <c r="D165" s="4" t="s">
        <v>177</v>
      </c>
      <c r="E165" s="4">
        <v>1</v>
      </c>
      <c r="F165" s="50" t="s">
        <v>622</v>
      </c>
      <c r="G165" s="58">
        <v>0</v>
      </c>
      <c r="H165" s="58">
        <v>1</v>
      </c>
      <c r="I165" s="98"/>
      <c r="J165" s="98"/>
      <c r="K165" s="55" t="s">
        <v>178</v>
      </c>
    </row>
    <row r="166" spans="1:11" ht="216" customHeight="1">
      <c r="A166" s="352"/>
      <c r="B166" s="369" t="s">
        <v>179</v>
      </c>
      <c r="C166" s="368" t="s">
        <v>180</v>
      </c>
      <c r="D166" s="4" t="s">
        <v>176</v>
      </c>
      <c r="E166" s="4" t="s">
        <v>620</v>
      </c>
      <c r="F166" s="120" t="s">
        <v>699</v>
      </c>
      <c r="G166" s="58">
        <v>0</v>
      </c>
      <c r="H166" s="68">
        <v>1</v>
      </c>
      <c r="I166" s="50"/>
      <c r="J166" s="125"/>
      <c r="K166" s="55" t="s">
        <v>621</v>
      </c>
    </row>
    <row r="167" spans="1:11" ht="132.75" customHeight="1">
      <c r="A167" s="352"/>
      <c r="B167" s="369"/>
      <c r="C167" s="368"/>
      <c r="D167" s="4" t="s">
        <v>176</v>
      </c>
      <c r="E167" s="4" t="s">
        <v>510</v>
      </c>
      <c r="F167" s="120" t="s">
        <v>619</v>
      </c>
      <c r="G167" s="58">
        <v>0</v>
      </c>
      <c r="H167" s="68">
        <v>1</v>
      </c>
      <c r="I167" s="50"/>
      <c r="J167" s="125"/>
      <c r="K167" s="55" t="s">
        <v>621</v>
      </c>
    </row>
    <row r="168" spans="1:11" ht="120">
      <c r="A168" s="352"/>
      <c r="B168" s="74" t="s">
        <v>181</v>
      </c>
      <c r="C168" s="50" t="s">
        <v>182</v>
      </c>
      <c r="D168" s="4" t="s">
        <v>507</v>
      </c>
      <c r="E168" s="4">
        <v>1</v>
      </c>
      <c r="F168" s="49" t="s">
        <v>509</v>
      </c>
      <c r="G168" s="58">
        <v>0</v>
      </c>
      <c r="H168" s="58">
        <v>1</v>
      </c>
      <c r="I168" s="98"/>
      <c r="J168" s="98"/>
      <c r="K168" s="55" t="s">
        <v>508</v>
      </c>
    </row>
    <row r="169" spans="1:11" ht="108">
      <c r="A169" s="352"/>
      <c r="B169" s="50" t="s">
        <v>183</v>
      </c>
      <c r="C169" s="50" t="s">
        <v>184</v>
      </c>
      <c r="D169" s="4" t="s">
        <v>176</v>
      </c>
      <c r="E169" s="4" t="s">
        <v>419</v>
      </c>
      <c r="F169" s="49" t="s">
        <v>444</v>
      </c>
      <c r="G169" s="58">
        <v>0</v>
      </c>
      <c r="H169" s="68" t="s">
        <v>510</v>
      </c>
      <c r="I169" s="49"/>
      <c r="J169" s="126"/>
      <c r="K169" s="55" t="s">
        <v>174</v>
      </c>
    </row>
    <row r="170" spans="1:11" ht="48">
      <c r="A170" s="352"/>
      <c r="B170" s="50" t="s">
        <v>185</v>
      </c>
      <c r="C170" s="50" t="s">
        <v>186</v>
      </c>
      <c r="D170" s="50" t="s">
        <v>187</v>
      </c>
      <c r="E170" s="50">
        <v>1</v>
      </c>
      <c r="F170" s="49" t="s">
        <v>700</v>
      </c>
      <c r="G170" s="58">
        <v>0</v>
      </c>
      <c r="H170" s="58">
        <v>1</v>
      </c>
      <c r="I170" s="98"/>
      <c r="J170" s="98"/>
      <c r="K170" s="55" t="s">
        <v>174</v>
      </c>
    </row>
    <row r="171" spans="1:11" ht="48">
      <c r="A171" s="352"/>
      <c r="B171" s="50" t="s">
        <v>188</v>
      </c>
      <c r="C171" s="49" t="s">
        <v>189</v>
      </c>
      <c r="D171" s="50" t="s">
        <v>190</v>
      </c>
      <c r="E171" s="50" t="s">
        <v>436</v>
      </c>
      <c r="F171" s="49" t="s">
        <v>445</v>
      </c>
      <c r="G171" s="58">
        <v>0</v>
      </c>
      <c r="H171" s="50" t="s">
        <v>436</v>
      </c>
      <c r="I171" s="49"/>
      <c r="J171" s="126"/>
      <c r="K171" s="55" t="s">
        <v>174</v>
      </c>
    </row>
    <row r="172" spans="1:11" ht="36">
      <c r="A172" s="352"/>
      <c r="B172" s="50" t="s">
        <v>191</v>
      </c>
      <c r="C172" s="50" t="s">
        <v>192</v>
      </c>
      <c r="D172" s="71" t="s">
        <v>193</v>
      </c>
      <c r="E172" s="71">
        <v>1</v>
      </c>
      <c r="F172" s="49" t="s">
        <v>447</v>
      </c>
      <c r="G172" s="58">
        <v>0</v>
      </c>
      <c r="H172" s="58">
        <v>1</v>
      </c>
      <c r="I172" s="49"/>
      <c r="J172" s="126"/>
      <c r="K172" s="55" t="s">
        <v>174</v>
      </c>
    </row>
    <row r="173" spans="1:11" ht="48">
      <c r="A173" s="352"/>
      <c r="B173" s="50" t="s">
        <v>194</v>
      </c>
      <c r="C173" s="50" t="s">
        <v>195</v>
      </c>
      <c r="D173" s="49" t="s">
        <v>196</v>
      </c>
      <c r="E173" s="49">
        <v>1</v>
      </c>
      <c r="F173" s="74" t="s">
        <v>609</v>
      </c>
      <c r="G173" s="20">
        <v>0</v>
      </c>
      <c r="H173" s="20">
        <v>1</v>
      </c>
      <c r="I173" s="49"/>
      <c r="J173" s="126"/>
      <c r="K173" s="55" t="s">
        <v>174</v>
      </c>
    </row>
    <row r="174" spans="1:11" ht="36">
      <c r="A174" s="352" t="s">
        <v>197</v>
      </c>
      <c r="B174" s="26" t="s">
        <v>198</v>
      </c>
      <c r="C174" s="52" t="s">
        <v>199</v>
      </c>
      <c r="D174" s="53" t="s">
        <v>200</v>
      </c>
      <c r="E174" s="53" t="s">
        <v>572</v>
      </c>
      <c r="F174" s="97"/>
      <c r="G174" s="99">
        <v>0</v>
      </c>
      <c r="H174" s="96">
        <v>1</v>
      </c>
      <c r="I174" s="99"/>
      <c r="J174" s="131"/>
      <c r="K174" s="55" t="s">
        <v>201</v>
      </c>
    </row>
    <row r="175" spans="1:11" ht="60">
      <c r="A175" s="362"/>
      <c r="B175" s="52" t="s">
        <v>202</v>
      </c>
      <c r="C175" s="52" t="s">
        <v>203</v>
      </c>
      <c r="D175" s="52" t="s">
        <v>176</v>
      </c>
      <c r="E175" s="99" t="s">
        <v>422</v>
      </c>
      <c r="F175" s="56" t="s">
        <v>467</v>
      </c>
      <c r="G175" s="99">
        <v>0</v>
      </c>
      <c r="H175" s="19">
        <v>1</v>
      </c>
      <c r="I175" s="98"/>
      <c r="J175" s="98"/>
      <c r="K175" s="55" t="s">
        <v>168</v>
      </c>
    </row>
    <row r="176" spans="1:11" ht="72">
      <c r="A176" s="362"/>
      <c r="B176" s="72" t="s">
        <v>268</v>
      </c>
      <c r="C176" s="72" t="s">
        <v>271</v>
      </c>
      <c r="D176" s="52" t="s">
        <v>269</v>
      </c>
      <c r="E176" s="52" t="s">
        <v>573</v>
      </c>
      <c r="F176" s="97"/>
      <c r="G176" s="99">
        <v>0</v>
      </c>
      <c r="H176" s="19">
        <v>1</v>
      </c>
      <c r="I176" s="99"/>
      <c r="J176" s="131"/>
      <c r="K176" s="55" t="s">
        <v>204</v>
      </c>
    </row>
    <row r="177" spans="1:11" ht="36">
      <c r="A177" s="362"/>
      <c r="B177" s="53" t="s">
        <v>66</v>
      </c>
      <c r="C177" s="59" t="s">
        <v>67</v>
      </c>
      <c r="D177" s="59" t="s">
        <v>68</v>
      </c>
      <c r="E177" s="42">
        <v>0.8</v>
      </c>
      <c r="F177" s="4" t="s">
        <v>446</v>
      </c>
      <c r="G177" s="66">
        <v>0</v>
      </c>
      <c r="H177" s="27">
        <v>1</v>
      </c>
      <c r="I177" s="27"/>
      <c r="J177" s="27"/>
      <c r="K177" s="53" t="s">
        <v>69</v>
      </c>
    </row>
    <row r="178" spans="1:11" ht="72">
      <c r="A178" s="36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367" t="s">
        <v>86</v>
      </c>
      <c r="B180" s="367"/>
      <c r="C180" s="367"/>
      <c r="D180" s="367"/>
      <c r="E180" s="367"/>
      <c r="F180" s="367"/>
      <c r="G180" s="367"/>
      <c r="H180" s="367"/>
      <c r="I180" s="367"/>
      <c r="J180" s="367"/>
      <c r="K180" s="367"/>
    </row>
    <row r="181" spans="1:11" ht="24" customHeight="1">
      <c r="A181" s="378" t="s">
        <v>87</v>
      </c>
      <c r="B181" s="378"/>
      <c r="C181" s="378"/>
      <c r="D181" s="378"/>
      <c r="E181" s="378"/>
      <c r="F181" s="378"/>
      <c r="G181" s="378"/>
      <c r="H181" s="378"/>
      <c r="I181" s="378"/>
      <c r="J181" s="378"/>
      <c r="K181" s="378"/>
    </row>
    <row r="182" spans="1:11" s="2" customFormat="1" ht="35.25" customHeight="1">
      <c r="A182" s="75" t="s">
        <v>477</v>
      </c>
      <c r="B182" s="327" t="s">
        <v>479</v>
      </c>
      <c r="C182" s="327" t="s">
        <v>514</v>
      </c>
      <c r="D182" s="327" t="s">
        <v>3</v>
      </c>
      <c r="E182" s="327" t="s">
        <v>528</v>
      </c>
      <c r="F182" s="327"/>
      <c r="G182" s="327" t="s">
        <v>515</v>
      </c>
      <c r="H182" s="327"/>
      <c r="I182" s="327"/>
      <c r="J182" s="124"/>
      <c r="K182" s="327" t="s">
        <v>394</v>
      </c>
    </row>
    <row r="183" spans="1:11" s="2" customFormat="1" ht="36">
      <c r="A183" s="75" t="s">
        <v>478</v>
      </c>
      <c r="B183" s="327"/>
      <c r="C183" s="327"/>
      <c r="D183" s="327"/>
      <c r="E183" s="48" t="s">
        <v>392</v>
      </c>
      <c r="F183" s="48" t="s">
        <v>391</v>
      </c>
      <c r="G183" s="3" t="s">
        <v>516</v>
      </c>
      <c r="H183" s="3" t="s">
        <v>517</v>
      </c>
      <c r="I183" s="3" t="s">
        <v>396</v>
      </c>
      <c r="J183" s="3"/>
      <c r="K183" s="327"/>
    </row>
    <row r="184" spans="1:11" ht="72">
      <c r="A184" s="333" t="s">
        <v>88</v>
      </c>
      <c r="B184" s="50" t="s">
        <v>89</v>
      </c>
      <c r="C184" s="50" t="s">
        <v>90</v>
      </c>
      <c r="D184" s="50" t="s">
        <v>116</v>
      </c>
      <c r="E184" s="82">
        <v>1</v>
      </c>
      <c r="F184" s="83" t="s">
        <v>473</v>
      </c>
      <c r="G184" s="19">
        <v>0</v>
      </c>
      <c r="H184" s="82">
        <v>1</v>
      </c>
      <c r="I184" s="32"/>
      <c r="J184" s="32"/>
      <c r="K184" s="100" t="s">
        <v>91</v>
      </c>
    </row>
    <row r="185" spans="1:11" ht="80.25" customHeight="1">
      <c r="A185" s="333"/>
      <c r="B185" s="50" t="s">
        <v>92</v>
      </c>
      <c r="C185" s="50" t="s">
        <v>93</v>
      </c>
      <c r="D185" s="50" t="s">
        <v>94</v>
      </c>
      <c r="E185" s="70" t="s">
        <v>537</v>
      </c>
      <c r="F185" s="84" t="s">
        <v>538</v>
      </c>
      <c r="G185" s="19">
        <v>0</v>
      </c>
      <c r="H185" s="82">
        <v>1</v>
      </c>
      <c r="I185" s="58"/>
      <c r="J185" s="134"/>
      <c r="K185" s="100" t="s">
        <v>539</v>
      </c>
    </row>
    <row r="186" spans="1:11" ht="88.5" customHeight="1">
      <c r="A186" s="333"/>
      <c r="B186" s="50" t="s">
        <v>95</v>
      </c>
      <c r="C186" s="50" t="s">
        <v>701</v>
      </c>
      <c r="D186" s="50" t="s">
        <v>96</v>
      </c>
      <c r="E186" s="70" t="s">
        <v>540</v>
      </c>
      <c r="F186" s="84" t="s">
        <v>702</v>
      </c>
      <c r="G186" s="19">
        <v>0.1</v>
      </c>
      <c r="H186" s="82">
        <v>1</v>
      </c>
      <c r="I186" s="4"/>
      <c r="J186" s="4"/>
      <c r="K186" s="50" t="s">
        <v>539</v>
      </c>
    </row>
    <row r="187" spans="1:11" ht="72">
      <c r="A187" s="333"/>
      <c r="B187" s="50" t="s">
        <v>97</v>
      </c>
      <c r="C187" s="50" t="s">
        <v>98</v>
      </c>
      <c r="D187" s="50" t="s">
        <v>99</v>
      </c>
      <c r="E187" s="70" t="s">
        <v>449</v>
      </c>
      <c r="F187" s="84" t="s">
        <v>703</v>
      </c>
      <c r="G187" s="19">
        <v>0</v>
      </c>
      <c r="H187" s="82">
        <v>1</v>
      </c>
      <c r="I187" s="32"/>
      <c r="J187" s="32"/>
      <c r="K187" s="50" t="s">
        <v>539</v>
      </c>
    </row>
    <row r="188" spans="1:11" ht="113.25" customHeight="1">
      <c r="A188" s="333"/>
      <c r="B188" s="50" t="s">
        <v>100</v>
      </c>
      <c r="C188" s="50" t="s">
        <v>101</v>
      </c>
      <c r="D188" s="50" t="s">
        <v>102</v>
      </c>
      <c r="E188" s="34" t="s">
        <v>541</v>
      </c>
      <c r="F188" s="85" t="s">
        <v>542</v>
      </c>
      <c r="G188" s="19">
        <v>0</v>
      </c>
      <c r="H188" s="82">
        <v>1</v>
      </c>
      <c r="I188" s="32"/>
      <c r="J188" s="32"/>
      <c r="K188" s="50" t="s">
        <v>103</v>
      </c>
    </row>
    <row r="189" spans="1:11" ht="120" customHeight="1">
      <c r="A189" s="333"/>
      <c r="B189" s="50" t="s">
        <v>104</v>
      </c>
      <c r="C189" s="50" t="s">
        <v>105</v>
      </c>
      <c r="D189" s="50" t="s">
        <v>117</v>
      </c>
      <c r="E189" s="34" t="s">
        <v>417</v>
      </c>
      <c r="F189" s="50" t="s">
        <v>543</v>
      </c>
      <c r="G189" s="19">
        <v>0</v>
      </c>
      <c r="H189" s="82">
        <v>1</v>
      </c>
      <c r="I189" s="34"/>
      <c r="J189" s="34"/>
      <c r="K189" s="50" t="s">
        <v>103</v>
      </c>
    </row>
    <row r="190" spans="1:11" ht="144" customHeight="1">
      <c r="A190" s="333"/>
      <c r="B190" s="50"/>
      <c r="C190" s="50" t="s">
        <v>106</v>
      </c>
      <c r="D190" s="50" t="s">
        <v>107</v>
      </c>
      <c r="E190" s="70" t="s">
        <v>544</v>
      </c>
      <c r="F190" s="119" t="s">
        <v>704</v>
      </c>
      <c r="G190" s="19">
        <v>0</v>
      </c>
      <c r="H190" s="82">
        <v>1</v>
      </c>
      <c r="I190" s="37"/>
      <c r="J190" s="37"/>
      <c r="K190" s="50" t="s">
        <v>330</v>
      </c>
    </row>
    <row r="191" spans="1:11" ht="128.25" customHeight="1">
      <c r="A191" s="333"/>
      <c r="B191" s="50" t="s">
        <v>108</v>
      </c>
      <c r="C191" s="50" t="s">
        <v>109</v>
      </c>
      <c r="D191" s="50" t="s">
        <v>110</v>
      </c>
      <c r="E191" s="34" t="s">
        <v>448</v>
      </c>
      <c r="F191" s="119" t="s">
        <v>549</v>
      </c>
      <c r="G191" s="19">
        <v>0</v>
      </c>
      <c r="H191" s="19">
        <v>0</v>
      </c>
      <c r="I191" s="84"/>
      <c r="J191" s="84"/>
      <c r="K191" s="50" t="s">
        <v>111</v>
      </c>
    </row>
    <row r="192" spans="1:11" s="8" customFormat="1" ht="148.5" customHeight="1">
      <c r="A192" s="333"/>
      <c r="B192" s="334" t="s">
        <v>112</v>
      </c>
      <c r="C192" s="334" t="s">
        <v>113</v>
      </c>
      <c r="D192" s="50" t="s">
        <v>114</v>
      </c>
      <c r="E192" s="66">
        <v>1</v>
      </c>
      <c r="F192" s="50" t="s">
        <v>705</v>
      </c>
      <c r="G192" s="19">
        <v>0</v>
      </c>
      <c r="H192" s="82">
        <v>1</v>
      </c>
      <c r="I192" s="38"/>
      <c r="J192" s="38"/>
      <c r="K192" s="49" t="s">
        <v>545</v>
      </c>
    </row>
    <row r="193" spans="1:11" s="8" customFormat="1" ht="132">
      <c r="A193" s="50"/>
      <c r="B193" s="334"/>
      <c r="C193" s="334"/>
      <c r="D193" s="50" t="s">
        <v>115</v>
      </c>
      <c r="E193" s="27">
        <v>1</v>
      </c>
      <c r="F193" s="86" t="s">
        <v>546</v>
      </c>
      <c r="G193" s="19">
        <v>0</v>
      </c>
      <c r="H193" s="82">
        <v>1</v>
      </c>
      <c r="I193" s="37"/>
      <c r="J193" s="37"/>
      <c r="K193" s="49" t="s">
        <v>474</v>
      </c>
    </row>
    <row r="194" spans="1:11" s="8" customFormat="1" ht="48" customHeight="1">
      <c r="A194" s="384"/>
      <c r="B194" s="53" t="s">
        <v>66</v>
      </c>
      <c r="C194" s="55" t="s">
        <v>67</v>
      </c>
      <c r="D194" s="59" t="s">
        <v>68</v>
      </c>
      <c r="E194" s="82">
        <v>1</v>
      </c>
      <c r="F194" s="86" t="s">
        <v>547</v>
      </c>
      <c r="G194" s="19">
        <v>0</v>
      </c>
      <c r="H194" s="82">
        <v>1</v>
      </c>
      <c r="I194" s="39"/>
      <c r="J194" s="39"/>
      <c r="K194" s="52" t="s">
        <v>103</v>
      </c>
    </row>
    <row r="195" spans="1:11" ht="60">
      <c r="A195" s="384"/>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367" t="s">
        <v>326</v>
      </c>
      <c r="B197" s="367"/>
      <c r="C197" s="367"/>
      <c r="D197" s="367"/>
      <c r="E197" s="367"/>
      <c r="F197" s="367"/>
      <c r="G197" s="367"/>
      <c r="H197" s="367"/>
      <c r="I197" s="367"/>
      <c r="J197" s="367"/>
      <c r="K197" s="367"/>
    </row>
    <row r="198" spans="1:11" s="2" customFormat="1" ht="35.25" customHeight="1">
      <c r="A198" s="46" t="s">
        <v>477</v>
      </c>
      <c r="B198" s="327" t="s">
        <v>479</v>
      </c>
      <c r="C198" s="327" t="s">
        <v>514</v>
      </c>
      <c r="D198" s="327" t="s">
        <v>3</v>
      </c>
      <c r="E198" s="327" t="s">
        <v>528</v>
      </c>
      <c r="F198" s="327"/>
      <c r="G198" s="327" t="s">
        <v>515</v>
      </c>
      <c r="H198" s="327"/>
      <c r="I198" s="327"/>
      <c r="J198" s="124"/>
      <c r="K198" s="327" t="s">
        <v>394</v>
      </c>
    </row>
    <row r="199" spans="1:11" s="2" customFormat="1" ht="36">
      <c r="A199" s="75" t="s">
        <v>478</v>
      </c>
      <c r="B199" s="327"/>
      <c r="C199" s="327"/>
      <c r="D199" s="327"/>
      <c r="E199" s="48" t="s">
        <v>392</v>
      </c>
      <c r="F199" s="48" t="s">
        <v>391</v>
      </c>
      <c r="G199" s="3" t="s">
        <v>516</v>
      </c>
      <c r="H199" s="3" t="s">
        <v>517</v>
      </c>
      <c r="I199" s="3" t="s">
        <v>396</v>
      </c>
      <c r="J199" s="3"/>
      <c r="K199" s="327"/>
    </row>
    <row r="200" spans="1:11" ht="54" customHeight="1">
      <c r="A200" s="382" t="s">
        <v>242</v>
      </c>
      <c r="B200" s="4" t="s">
        <v>74</v>
      </c>
      <c r="C200" s="52" t="s">
        <v>575</v>
      </c>
      <c r="D200" s="52" t="s">
        <v>576</v>
      </c>
      <c r="E200" s="99">
        <v>1</v>
      </c>
      <c r="F200" s="56" t="s">
        <v>577</v>
      </c>
      <c r="G200" s="99">
        <v>0</v>
      </c>
      <c r="H200" s="99">
        <v>1</v>
      </c>
      <c r="I200" s="99"/>
      <c r="J200" s="131"/>
      <c r="K200" s="54" t="s">
        <v>578</v>
      </c>
    </row>
    <row r="201" spans="1:11" ht="54" customHeight="1">
      <c r="A201" s="383"/>
      <c r="B201" s="52" t="s">
        <v>75</v>
      </c>
      <c r="C201" s="52" t="s">
        <v>118</v>
      </c>
      <c r="D201" s="52" t="s">
        <v>270</v>
      </c>
      <c r="E201" s="96" t="s">
        <v>579</v>
      </c>
      <c r="F201" s="52"/>
      <c r="G201" s="95">
        <v>0</v>
      </c>
      <c r="H201" s="96">
        <v>1</v>
      </c>
      <c r="I201" s="52"/>
      <c r="J201" s="125"/>
      <c r="K201" s="54" t="s">
        <v>578</v>
      </c>
    </row>
    <row r="202" spans="1:11" ht="70.5" customHeight="1">
      <c r="A202" s="383"/>
      <c r="B202" s="52" t="s">
        <v>76</v>
      </c>
      <c r="C202" s="52" t="s">
        <v>77</v>
      </c>
      <c r="D202" s="52" t="s">
        <v>580</v>
      </c>
      <c r="E202" s="96" t="s">
        <v>581</v>
      </c>
      <c r="F202" s="52" t="s">
        <v>582</v>
      </c>
      <c r="G202" s="95">
        <v>0</v>
      </c>
      <c r="H202" s="96">
        <v>1</v>
      </c>
      <c r="I202" s="52"/>
      <c r="J202" s="125"/>
      <c r="K202" s="54" t="s">
        <v>578</v>
      </c>
    </row>
    <row r="203" spans="1:11" ht="52.5" customHeight="1">
      <c r="A203" s="383"/>
      <c r="B203" s="334" t="s">
        <v>119</v>
      </c>
      <c r="C203" s="52" t="s">
        <v>79</v>
      </c>
      <c r="D203" s="52" t="s">
        <v>583</v>
      </c>
      <c r="E203" s="96" t="s">
        <v>584</v>
      </c>
      <c r="F203" s="52" t="s">
        <v>585</v>
      </c>
      <c r="G203" s="95">
        <v>0</v>
      </c>
      <c r="H203" s="96">
        <v>1</v>
      </c>
      <c r="I203" s="96"/>
      <c r="J203" s="132"/>
      <c r="K203" s="54" t="s">
        <v>78</v>
      </c>
    </row>
    <row r="204" spans="1:11" ht="96">
      <c r="A204" s="383"/>
      <c r="B204" s="362"/>
      <c r="C204" s="52" t="s">
        <v>344</v>
      </c>
      <c r="D204" s="52" t="s">
        <v>586</v>
      </c>
      <c r="E204" s="19">
        <f>1000/5000</f>
        <v>0.2</v>
      </c>
      <c r="F204" s="52" t="s">
        <v>587</v>
      </c>
      <c r="G204" s="96">
        <v>0.8</v>
      </c>
      <c r="H204" s="96">
        <v>1</v>
      </c>
      <c r="I204" s="96"/>
      <c r="J204" s="132"/>
      <c r="K204" s="54" t="s">
        <v>78</v>
      </c>
    </row>
    <row r="205" spans="1:11" ht="72">
      <c r="A205" s="383"/>
      <c r="B205" s="52" t="s">
        <v>80</v>
      </c>
      <c r="C205" s="52" t="s">
        <v>81</v>
      </c>
      <c r="D205" s="52" t="s">
        <v>590</v>
      </c>
      <c r="E205" s="96">
        <v>1</v>
      </c>
      <c r="F205" s="52"/>
      <c r="G205" s="95">
        <v>0</v>
      </c>
      <c r="H205" s="96">
        <v>1</v>
      </c>
      <c r="I205" s="96"/>
      <c r="J205" s="132"/>
      <c r="K205" s="54" t="s">
        <v>78</v>
      </c>
    </row>
    <row r="206" spans="1:11" ht="165.75" customHeight="1">
      <c r="A206" s="383"/>
      <c r="B206" s="52" t="s">
        <v>82</v>
      </c>
      <c r="C206" s="52" t="s">
        <v>83</v>
      </c>
      <c r="D206" s="52" t="s">
        <v>588</v>
      </c>
      <c r="E206" s="96">
        <v>1</v>
      </c>
      <c r="F206" s="52" t="s">
        <v>591</v>
      </c>
      <c r="G206" s="95">
        <v>0</v>
      </c>
      <c r="H206" s="96">
        <v>1</v>
      </c>
      <c r="I206" s="52"/>
      <c r="J206" s="125"/>
      <c r="K206" s="54" t="s">
        <v>578</v>
      </c>
    </row>
    <row r="207" spans="1:11" ht="64.5" customHeight="1">
      <c r="A207" s="383"/>
      <c r="B207" s="53" t="s">
        <v>66</v>
      </c>
      <c r="C207" s="59" t="s">
        <v>67</v>
      </c>
      <c r="D207" s="59" t="s">
        <v>68</v>
      </c>
      <c r="E207" s="27">
        <v>0.4</v>
      </c>
      <c r="F207" s="97" t="s">
        <v>589</v>
      </c>
      <c r="G207" s="66">
        <v>0</v>
      </c>
      <c r="H207" s="27">
        <v>1</v>
      </c>
      <c r="I207" s="27"/>
      <c r="J207" s="27"/>
      <c r="K207" s="53" t="s">
        <v>69</v>
      </c>
    </row>
    <row r="208" spans="1:11" ht="59.25" customHeight="1">
      <c r="A208" s="383"/>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70" t="s">
        <v>241</v>
      </c>
      <c r="B210" s="370"/>
      <c r="C210" s="370"/>
      <c r="D210" s="370"/>
      <c r="E210" s="370"/>
      <c r="F210" s="370"/>
      <c r="G210" s="370"/>
      <c r="H210" s="370"/>
      <c r="I210" s="370"/>
      <c r="J210" s="370"/>
      <c r="K210" s="370"/>
    </row>
    <row r="211" spans="1:11" ht="27" customHeight="1">
      <c r="A211" s="385" t="s">
        <v>331</v>
      </c>
      <c r="B211" s="385"/>
      <c r="C211" s="385"/>
      <c r="D211" s="385"/>
      <c r="E211" s="385"/>
      <c r="F211" s="385"/>
      <c r="G211" s="385"/>
      <c r="H211" s="385"/>
      <c r="I211" s="385"/>
      <c r="J211" s="385"/>
      <c r="K211" s="385"/>
    </row>
    <row r="212" spans="1:11" s="2" customFormat="1" ht="35.25" customHeight="1">
      <c r="A212" s="46" t="s">
        <v>477</v>
      </c>
      <c r="B212" s="327" t="s">
        <v>479</v>
      </c>
      <c r="C212" s="327" t="s">
        <v>514</v>
      </c>
      <c r="D212" s="327" t="s">
        <v>3</v>
      </c>
      <c r="E212" s="327" t="s">
        <v>528</v>
      </c>
      <c r="F212" s="327"/>
      <c r="G212" s="327" t="s">
        <v>515</v>
      </c>
      <c r="H212" s="327"/>
      <c r="I212" s="327"/>
      <c r="J212" s="124"/>
      <c r="K212" s="327" t="s">
        <v>394</v>
      </c>
    </row>
    <row r="213" spans="1:11" s="2" customFormat="1" ht="36">
      <c r="A213" s="46" t="s">
        <v>478</v>
      </c>
      <c r="B213" s="327"/>
      <c r="C213" s="327"/>
      <c r="D213" s="327"/>
      <c r="E213" s="48" t="s">
        <v>392</v>
      </c>
      <c r="F213" s="48" t="s">
        <v>391</v>
      </c>
      <c r="G213" s="3" t="s">
        <v>516</v>
      </c>
      <c r="H213" s="3" t="s">
        <v>517</v>
      </c>
      <c r="I213" s="3" t="s">
        <v>396</v>
      </c>
      <c r="J213" s="3"/>
      <c r="K213" s="327"/>
    </row>
    <row r="214" spans="1:11" ht="96">
      <c r="A214" s="334" t="s">
        <v>242</v>
      </c>
      <c r="B214" s="52" t="s">
        <v>243</v>
      </c>
      <c r="C214" s="52" t="s">
        <v>244</v>
      </c>
      <c r="D214" s="52" t="s">
        <v>245</v>
      </c>
      <c r="E214" s="80" t="s">
        <v>451</v>
      </c>
      <c r="F214" s="52" t="s">
        <v>452</v>
      </c>
      <c r="G214" s="95">
        <v>0</v>
      </c>
      <c r="H214" s="96">
        <v>1</v>
      </c>
      <c r="I214" s="52"/>
      <c r="J214" s="125"/>
      <c r="K214" s="52" t="s">
        <v>246</v>
      </c>
    </row>
    <row r="215" spans="1:11" ht="72">
      <c r="A215" s="336"/>
      <c r="B215" s="52" t="s">
        <v>247</v>
      </c>
      <c r="C215" s="52" t="s">
        <v>248</v>
      </c>
      <c r="D215" s="52" t="s">
        <v>249</v>
      </c>
      <c r="E215" s="96">
        <v>1</v>
      </c>
      <c r="F215" s="52" t="s">
        <v>453</v>
      </c>
      <c r="G215" s="95">
        <v>0</v>
      </c>
      <c r="H215" s="96">
        <v>1</v>
      </c>
      <c r="I215" s="96"/>
      <c r="J215" s="132"/>
      <c r="K215" s="4" t="s">
        <v>127</v>
      </c>
    </row>
    <row r="216" spans="1:11" ht="48">
      <c r="A216" s="336"/>
      <c r="B216" s="52" t="s">
        <v>250</v>
      </c>
      <c r="C216" s="52" t="s">
        <v>251</v>
      </c>
      <c r="D216" s="52" t="s">
        <v>252</v>
      </c>
      <c r="E216" s="96">
        <v>1</v>
      </c>
      <c r="F216" s="52" t="s">
        <v>454</v>
      </c>
      <c r="G216" s="95">
        <v>0</v>
      </c>
      <c r="H216" s="96">
        <v>1</v>
      </c>
      <c r="I216" s="96"/>
      <c r="J216" s="132"/>
      <c r="K216" s="4" t="s">
        <v>253</v>
      </c>
    </row>
    <row r="217" spans="1:11" ht="60">
      <c r="A217" s="336"/>
      <c r="B217" s="52" t="s">
        <v>254</v>
      </c>
      <c r="C217" s="52" t="s">
        <v>255</v>
      </c>
      <c r="D217" s="52" t="s">
        <v>256</v>
      </c>
      <c r="E217" s="81">
        <v>24927184</v>
      </c>
      <c r="F217" s="52" t="s">
        <v>627</v>
      </c>
      <c r="G217" s="95">
        <v>0</v>
      </c>
      <c r="H217" s="96">
        <v>1</v>
      </c>
      <c r="I217" s="81"/>
      <c r="J217" s="81"/>
      <c r="K217" s="4" t="s">
        <v>127</v>
      </c>
    </row>
    <row r="218" spans="1:11" ht="62.25" customHeight="1">
      <c r="A218" s="336"/>
      <c r="B218" s="334" t="s">
        <v>257</v>
      </c>
      <c r="C218" s="52" t="s">
        <v>258</v>
      </c>
      <c r="D218" s="52" t="s">
        <v>259</v>
      </c>
      <c r="E218" s="95">
        <v>220</v>
      </c>
      <c r="F218" s="52" t="s">
        <v>626</v>
      </c>
      <c r="G218" s="95">
        <v>0</v>
      </c>
      <c r="H218" s="96">
        <v>1</v>
      </c>
      <c r="I218" s="52"/>
      <c r="J218" s="125"/>
      <c r="K218" s="4" t="s">
        <v>260</v>
      </c>
    </row>
    <row r="219" spans="1:11" ht="64.5" customHeight="1">
      <c r="A219" s="336"/>
      <c r="B219" s="334"/>
      <c r="C219" s="52" t="s">
        <v>261</v>
      </c>
      <c r="D219" s="52" t="s">
        <v>262</v>
      </c>
      <c r="E219" s="96">
        <v>0.4</v>
      </c>
      <c r="F219" s="52" t="s">
        <v>455</v>
      </c>
      <c r="G219" s="95">
        <v>0</v>
      </c>
      <c r="H219" s="96">
        <v>0.7</v>
      </c>
      <c r="I219" s="96"/>
      <c r="J219" s="132"/>
      <c r="K219" s="4" t="s">
        <v>263</v>
      </c>
    </row>
    <row r="220" spans="1:11" ht="47.25" customHeight="1">
      <c r="A220" s="336"/>
      <c r="B220" s="52" t="s">
        <v>264</v>
      </c>
      <c r="C220" s="52" t="s">
        <v>265</v>
      </c>
      <c r="D220" s="52" t="s">
        <v>266</v>
      </c>
      <c r="E220" s="96">
        <v>0.7</v>
      </c>
      <c r="F220" s="52" t="s">
        <v>456</v>
      </c>
      <c r="G220" s="95">
        <v>0</v>
      </c>
      <c r="H220" s="96">
        <v>0.7</v>
      </c>
      <c r="I220" s="96"/>
      <c r="J220" s="132"/>
      <c r="K220" s="4" t="s">
        <v>267</v>
      </c>
    </row>
    <row r="221" spans="1:11" ht="61.5" customHeight="1">
      <c r="A221" s="336"/>
      <c r="B221" s="53" t="s">
        <v>66</v>
      </c>
      <c r="C221" s="59" t="s">
        <v>67</v>
      </c>
      <c r="D221" s="59" t="s">
        <v>68</v>
      </c>
      <c r="E221" s="27">
        <v>0.5</v>
      </c>
      <c r="F221" s="52" t="s">
        <v>457</v>
      </c>
      <c r="G221" s="66">
        <v>0</v>
      </c>
      <c r="H221" s="27">
        <v>1</v>
      </c>
      <c r="I221" s="27"/>
      <c r="J221" s="27"/>
      <c r="K221" s="53" t="s">
        <v>69</v>
      </c>
    </row>
    <row r="222" spans="1:11" ht="60">
      <c r="A222" s="336"/>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8" t="s">
        <v>670</v>
      </c>
      <c r="B225" s="328"/>
      <c r="C225" s="328"/>
      <c r="D225" s="328"/>
      <c r="E225" s="328"/>
      <c r="F225" s="328"/>
      <c r="G225" s="328"/>
      <c r="H225" s="328"/>
      <c r="I225" s="328"/>
      <c r="J225" s="328"/>
      <c r="K225" s="328"/>
    </row>
    <row r="226" spans="1:11" s="2" customFormat="1" ht="37.5" customHeight="1">
      <c r="A226" s="390" t="s">
        <v>1</v>
      </c>
      <c r="B226" s="327" t="s">
        <v>2</v>
      </c>
      <c r="C226" s="327" t="s">
        <v>527</v>
      </c>
      <c r="D226" s="381" t="s">
        <v>3</v>
      </c>
      <c r="E226" s="327" t="s">
        <v>528</v>
      </c>
      <c r="F226" s="327"/>
      <c r="G226" s="327" t="s">
        <v>515</v>
      </c>
      <c r="H226" s="327"/>
      <c r="I226" s="327"/>
      <c r="J226" s="124"/>
      <c r="K226" s="327" t="s">
        <v>5</v>
      </c>
    </row>
    <row r="227" spans="1:11" s="2" customFormat="1" ht="36">
      <c r="A227" s="390"/>
      <c r="B227" s="327"/>
      <c r="C227" s="327"/>
      <c r="D227" s="381"/>
      <c r="E227" s="48" t="s">
        <v>392</v>
      </c>
      <c r="F227" s="48" t="s">
        <v>391</v>
      </c>
      <c r="G227" s="3" t="s">
        <v>516</v>
      </c>
      <c r="H227" s="3" t="s">
        <v>517</v>
      </c>
      <c r="I227" s="3" t="s">
        <v>396</v>
      </c>
      <c r="J227" s="3"/>
      <c r="K227" s="327"/>
    </row>
    <row r="228" spans="1:11" ht="391.5" customHeight="1">
      <c r="A228" s="334" t="s">
        <v>120</v>
      </c>
      <c r="B228" s="334" t="s">
        <v>121</v>
      </c>
      <c r="C228" s="334" t="s">
        <v>332</v>
      </c>
      <c r="D228" s="52" t="s">
        <v>122</v>
      </c>
      <c r="E228" s="123" t="s">
        <v>722</v>
      </c>
      <c r="F228" s="137" t="s">
        <v>720</v>
      </c>
      <c r="G228" s="95">
        <v>0</v>
      </c>
      <c r="H228" s="96">
        <v>1</v>
      </c>
      <c r="I228" s="95"/>
      <c r="J228" s="134"/>
      <c r="K228" s="52" t="s">
        <v>123</v>
      </c>
    </row>
    <row r="229" spans="1:11" ht="234" customHeight="1">
      <c r="A229" s="336"/>
      <c r="B229" s="334"/>
      <c r="C229" s="334"/>
      <c r="D229" s="52" t="s">
        <v>468</v>
      </c>
      <c r="E229" s="77">
        <v>86</v>
      </c>
      <c r="F229" s="97" t="s">
        <v>593</v>
      </c>
      <c r="G229" s="77">
        <v>0</v>
      </c>
      <c r="H229" s="99"/>
      <c r="I229" s="95"/>
      <c r="J229" s="134"/>
      <c r="K229" s="52" t="s">
        <v>123</v>
      </c>
    </row>
    <row r="230" spans="1:11" ht="62.25" customHeight="1">
      <c r="A230" s="336"/>
      <c r="B230" s="362"/>
      <c r="C230" s="362"/>
      <c r="D230" s="52" t="s">
        <v>374</v>
      </c>
      <c r="E230" s="77">
        <v>1</v>
      </c>
      <c r="F230" s="97" t="s">
        <v>592</v>
      </c>
      <c r="G230" s="77">
        <v>0</v>
      </c>
      <c r="H230" s="77">
        <v>4</v>
      </c>
      <c r="I230" s="97"/>
      <c r="J230" s="133"/>
      <c r="K230" s="52" t="s">
        <v>123</v>
      </c>
    </row>
    <row r="231" spans="1:11" ht="183.75" customHeight="1">
      <c r="A231" s="336"/>
      <c r="B231" s="362"/>
      <c r="C231" s="362"/>
      <c r="D231" s="52" t="s">
        <v>333</v>
      </c>
      <c r="E231" s="77">
        <v>1</v>
      </c>
      <c r="F231" s="122" t="s">
        <v>721</v>
      </c>
      <c r="G231" s="77">
        <v>0</v>
      </c>
      <c r="H231" s="77">
        <v>1</v>
      </c>
      <c r="I231" s="97"/>
      <c r="J231" s="133"/>
      <c r="K231" s="52" t="s">
        <v>123</v>
      </c>
    </row>
    <row r="232" spans="1:11" ht="58.5" customHeight="1">
      <c r="A232" s="336"/>
      <c r="B232" s="97" t="s">
        <v>66</v>
      </c>
      <c r="C232" s="56" t="s">
        <v>67</v>
      </c>
      <c r="D232" s="56" t="s">
        <v>68</v>
      </c>
      <c r="E232" s="78">
        <v>1</v>
      </c>
      <c r="F232" s="97" t="s">
        <v>460</v>
      </c>
      <c r="G232" s="79">
        <v>0</v>
      </c>
      <c r="H232" s="78">
        <v>1</v>
      </c>
      <c r="I232" s="78"/>
      <c r="J232" s="78"/>
      <c r="K232" s="52" t="s">
        <v>123</v>
      </c>
    </row>
    <row r="233" spans="1:11" ht="108">
      <c r="A233" s="336"/>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91" t="s">
        <v>327</v>
      </c>
      <c r="B236" s="391"/>
      <c r="C236" s="391"/>
      <c r="D236" s="391"/>
      <c r="E236" s="391"/>
      <c r="F236" s="391"/>
      <c r="G236" s="391"/>
      <c r="H236" s="391"/>
      <c r="I236" s="391"/>
      <c r="J236" s="391"/>
      <c r="K236" s="391"/>
    </row>
    <row r="237" spans="1:11" s="2" customFormat="1" ht="35.25" customHeight="1">
      <c r="A237" s="46" t="s">
        <v>477</v>
      </c>
      <c r="B237" s="327" t="s">
        <v>479</v>
      </c>
      <c r="C237" s="327" t="s">
        <v>514</v>
      </c>
      <c r="D237" s="327" t="s">
        <v>3</v>
      </c>
      <c r="E237" s="327" t="s">
        <v>528</v>
      </c>
      <c r="F237" s="327"/>
      <c r="G237" s="327" t="s">
        <v>4</v>
      </c>
      <c r="H237" s="327"/>
      <c r="I237" s="327"/>
      <c r="J237" s="124"/>
      <c r="K237" s="327" t="s">
        <v>394</v>
      </c>
    </row>
    <row r="238" spans="1:11" s="2" customFormat="1" ht="36">
      <c r="A238" s="46" t="s">
        <v>478</v>
      </c>
      <c r="B238" s="327"/>
      <c r="C238" s="327"/>
      <c r="D238" s="327"/>
      <c r="E238" s="48" t="s">
        <v>392</v>
      </c>
      <c r="F238" s="48" t="s">
        <v>391</v>
      </c>
      <c r="G238" s="3" t="s">
        <v>516</v>
      </c>
      <c r="H238" s="3" t="s">
        <v>517</v>
      </c>
      <c r="I238" s="3" t="s">
        <v>396</v>
      </c>
      <c r="J238" s="3"/>
      <c r="K238" s="327"/>
    </row>
    <row r="239" spans="1:11" ht="65.25" customHeight="1">
      <c r="A239" s="332" t="s">
        <v>84</v>
      </c>
      <c r="B239" s="334" t="s">
        <v>124</v>
      </c>
      <c r="C239" s="334" t="s">
        <v>125</v>
      </c>
      <c r="D239" s="19" t="s">
        <v>126</v>
      </c>
      <c r="E239" s="38">
        <v>179</v>
      </c>
      <c r="F239" s="18" t="s">
        <v>462</v>
      </c>
      <c r="G239" s="20">
        <v>0</v>
      </c>
      <c r="H239" s="20" t="s">
        <v>129</v>
      </c>
      <c r="I239" s="20"/>
      <c r="J239" s="131"/>
      <c r="K239" s="76" t="s">
        <v>127</v>
      </c>
    </row>
    <row r="240" spans="1:11" ht="36">
      <c r="A240" s="332"/>
      <c r="B240" s="334"/>
      <c r="C240" s="334"/>
      <c r="D240" s="6" t="s">
        <v>128</v>
      </c>
      <c r="E240" s="19">
        <v>1</v>
      </c>
      <c r="F240" s="18" t="s">
        <v>463</v>
      </c>
      <c r="G240" s="20">
        <v>0</v>
      </c>
      <c r="H240" s="19">
        <v>1</v>
      </c>
      <c r="I240" s="19"/>
      <c r="J240" s="19"/>
      <c r="K240" s="76" t="s">
        <v>127</v>
      </c>
    </row>
    <row r="241" spans="1:11" ht="36">
      <c r="A241" s="332"/>
      <c r="B241" s="49" t="s">
        <v>66</v>
      </c>
      <c r="C241" s="6" t="s">
        <v>67</v>
      </c>
      <c r="D241" s="6" t="s">
        <v>68</v>
      </c>
      <c r="E241" s="27">
        <v>1</v>
      </c>
      <c r="F241" s="18" t="s">
        <v>464</v>
      </c>
      <c r="G241" s="66">
        <v>0</v>
      </c>
      <c r="H241" s="27">
        <v>1</v>
      </c>
      <c r="I241" s="27"/>
      <c r="J241" s="27"/>
      <c r="K241" s="76" t="s">
        <v>127</v>
      </c>
    </row>
    <row r="242" spans="1:11" ht="60">
      <c r="A242" s="332"/>
      <c r="B242" s="49" t="s">
        <v>70</v>
      </c>
      <c r="C242" s="6" t="s">
        <v>71</v>
      </c>
      <c r="D242" s="6" t="s">
        <v>72</v>
      </c>
      <c r="E242" s="19">
        <v>1</v>
      </c>
      <c r="F242" s="18" t="s">
        <v>465</v>
      </c>
      <c r="G242" s="66">
        <v>0</v>
      </c>
      <c r="H242" s="27">
        <v>1</v>
      </c>
      <c r="I242" s="27"/>
      <c r="J242" s="27"/>
      <c r="K242" s="76" t="s">
        <v>127</v>
      </c>
    </row>
    <row r="243" spans="8:11" ht="12.75">
      <c r="H243" s="331" t="s">
        <v>657</v>
      </c>
      <c r="I243" s="331"/>
      <c r="J243" s="331"/>
      <c r="K243" s="331"/>
    </row>
    <row r="244" ht="12">
      <c r="A244" s="1" t="s">
        <v>623</v>
      </c>
    </row>
    <row r="248" spans="1:2" ht="12">
      <c r="A248" s="389" t="s">
        <v>714</v>
      </c>
      <c r="B248" s="389"/>
    </row>
    <row r="249" spans="1:2" ht="12">
      <c r="A249" s="388" t="s">
        <v>715</v>
      </c>
      <c r="B249" s="388"/>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41" t="s">
        <v>574</v>
      </c>
      <c r="B1" s="341"/>
      <c r="C1" s="341"/>
      <c r="D1" s="341"/>
      <c r="E1" s="341"/>
      <c r="F1" s="341"/>
      <c r="G1" s="341"/>
      <c r="H1" s="341"/>
      <c r="I1" s="341"/>
      <c r="J1" s="341"/>
      <c r="K1" s="341"/>
    </row>
    <row r="2" spans="1:11" ht="21" customHeight="1">
      <c r="A2" s="341" t="s">
        <v>0</v>
      </c>
      <c r="B2" s="341"/>
      <c r="C2" s="341"/>
      <c r="D2" s="341"/>
      <c r="E2" s="341"/>
      <c r="F2" s="341"/>
      <c r="G2" s="341"/>
      <c r="H2" s="341"/>
      <c r="I2" s="341"/>
      <c r="J2" s="341"/>
      <c r="K2" s="341"/>
    </row>
    <row r="3" spans="1:11" ht="31.5" customHeight="1">
      <c r="A3" s="342" t="s">
        <v>208</v>
      </c>
      <c r="B3" s="343"/>
      <c r="C3" s="343"/>
      <c r="D3" s="343"/>
      <c r="E3" s="343"/>
      <c r="F3" s="343"/>
      <c r="G3" s="343"/>
      <c r="H3" s="343"/>
      <c r="I3" s="343"/>
      <c r="J3" s="343"/>
      <c r="K3" s="343"/>
    </row>
    <row r="4" spans="1:11" s="33" customFormat="1" ht="40.5" customHeight="1">
      <c r="A4" s="47" t="s">
        <v>477</v>
      </c>
      <c r="B4" s="327" t="s">
        <v>479</v>
      </c>
      <c r="C4" s="327" t="s">
        <v>514</v>
      </c>
      <c r="D4" s="327" t="s">
        <v>3</v>
      </c>
      <c r="E4" s="344" t="s">
        <v>528</v>
      </c>
      <c r="F4" s="346"/>
      <c r="G4" s="344" t="s">
        <v>515</v>
      </c>
      <c r="H4" s="345"/>
      <c r="I4" s="345"/>
      <c r="J4" s="346"/>
      <c r="K4" s="327" t="s">
        <v>485</v>
      </c>
    </row>
    <row r="5" spans="1:11" s="33" customFormat="1" ht="36">
      <c r="A5" s="47" t="s">
        <v>478</v>
      </c>
      <c r="B5" s="327"/>
      <c r="C5" s="327"/>
      <c r="D5" s="327"/>
      <c r="E5" s="124" t="s">
        <v>392</v>
      </c>
      <c r="F5" s="124" t="s">
        <v>391</v>
      </c>
      <c r="G5" s="3" t="s">
        <v>516</v>
      </c>
      <c r="H5" s="3" t="s">
        <v>517</v>
      </c>
      <c r="I5" s="3" t="s">
        <v>396</v>
      </c>
      <c r="J5" s="3" t="s">
        <v>391</v>
      </c>
      <c r="K5" s="327"/>
    </row>
    <row r="6" spans="1:11" s="5" customFormat="1" ht="60" customHeight="1">
      <c r="A6" s="349" t="s">
        <v>6</v>
      </c>
      <c r="B6" s="128" t="s">
        <v>7</v>
      </c>
      <c r="C6" s="4" t="s">
        <v>8</v>
      </c>
      <c r="D6" s="4" t="s">
        <v>393</v>
      </c>
      <c r="E6" s="32" t="s">
        <v>492</v>
      </c>
      <c r="F6" s="329" t="s">
        <v>671</v>
      </c>
      <c r="G6" s="32">
        <v>273</v>
      </c>
      <c r="H6" s="32">
        <v>600</v>
      </c>
      <c r="I6" s="138" t="s">
        <v>723</v>
      </c>
      <c r="J6" s="157" t="s">
        <v>790</v>
      </c>
      <c r="K6" s="126" t="s">
        <v>9</v>
      </c>
    </row>
    <row r="7" spans="1:11" s="5" customFormat="1" ht="60">
      <c r="A7" s="350"/>
      <c r="B7" s="128" t="s">
        <v>10</v>
      </c>
      <c r="C7" s="4" t="s">
        <v>11</v>
      </c>
      <c r="D7" s="4" t="s">
        <v>350</v>
      </c>
      <c r="E7" s="134" t="s">
        <v>493</v>
      </c>
      <c r="F7" s="330"/>
      <c r="G7" s="32">
        <v>275</v>
      </c>
      <c r="H7" s="32">
        <v>500</v>
      </c>
      <c r="I7" s="138" t="s">
        <v>724</v>
      </c>
      <c r="J7" s="157" t="s">
        <v>790</v>
      </c>
      <c r="K7" s="126" t="s">
        <v>9</v>
      </c>
    </row>
    <row r="8" spans="1:12" s="33" customFormat="1" ht="83.25" customHeight="1">
      <c r="A8" s="351"/>
      <c r="B8" s="338" t="s">
        <v>13</v>
      </c>
      <c r="C8" s="128" t="s">
        <v>518</v>
      </c>
      <c r="D8" s="128" t="s">
        <v>14</v>
      </c>
      <c r="E8" s="128" t="s">
        <v>397</v>
      </c>
      <c r="F8" s="4" t="s">
        <v>672</v>
      </c>
      <c r="G8" s="32">
        <v>0</v>
      </c>
      <c r="H8" s="32">
        <v>1</v>
      </c>
      <c r="I8" s="66" t="s">
        <v>397</v>
      </c>
      <c r="J8" s="157" t="s">
        <v>791</v>
      </c>
      <c r="K8" s="154" t="s">
        <v>793</v>
      </c>
      <c r="L8" s="33">
        <v>616</v>
      </c>
    </row>
    <row r="9" spans="1:12" s="33" customFormat="1" ht="113.25" customHeight="1">
      <c r="A9" s="351"/>
      <c r="B9" s="339"/>
      <c r="C9" s="4" t="s">
        <v>355</v>
      </c>
      <c r="D9" s="4" t="s">
        <v>351</v>
      </c>
      <c r="E9" s="4" t="s">
        <v>629</v>
      </c>
      <c r="F9" s="4" t="s">
        <v>630</v>
      </c>
      <c r="G9" s="23">
        <v>0</v>
      </c>
      <c r="H9" s="34" t="s">
        <v>727</v>
      </c>
      <c r="I9" s="156" t="s">
        <v>728</v>
      </c>
      <c r="J9" s="157" t="s">
        <v>794</v>
      </c>
      <c r="K9" s="152" t="s">
        <v>795</v>
      </c>
      <c r="L9" s="33">
        <v>1110</v>
      </c>
    </row>
    <row r="10" spans="1:11" s="33" customFormat="1" ht="51" customHeight="1">
      <c r="A10" s="351"/>
      <c r="B10" s="339"/>
      <c r="C10" s="4" t="s">
        <v>642</v>
      </c>
      <c r="D10" s="4" t="s">
        <v>673</v>
      </c>
      <c r="E10" s="4" t="s">
        <v>398</v>
      </c>
      <c r="F10" s="4"/>
      <c r="G10" s="23">
        <v>0</v>
      </c>
      <c r="H10" s="34" t="s">
        <v>448</v>
      </c>
      <c r="I10" s="145">
        <v>1</v>
      </c>
      <c r="J10" s="157" t="s">
        <v>796</v>
      </c>
      <c r="K10" s="152" t="s">
        <v>792</v>
      </c>
    </row>
    <row r="11" spans="1:11" s="33" customFormat="1" ht="90.75" customHeight="1">
      <c r="A11" s="351"/>
      <c r="B11" s="339"/>
      <c r="C11" s="4" t="s">
        <v>674</v>
      </c>
      <c r="D11" s="4" t="s">
        <v>797</v>
      </c>
      <c r="E11" s="4" t="s">
        <v>398</v>
      </c>
      <c r="F11" s="4"/>
      <c r="G11" s="23">
        <v>0</v>
      </c>
      <c r="H11" s="34" t="s">
        <v>448</v>
      </c>
      <c r="I11" s="32">
        <v>0.1</v>
      </c>
      <c r="J11" s="157" t="s">
        <v>798</v>
      </c>
      <c r="K11" s="125" t="s">
        <v>12</v>
      </c>
    </row>
    <row r="12" spans="1:11" s="33" customFormat="1" ht="107.25" customHeight="1">
      <c r="A12" s="351"/>
      <c r="B12" s="340"/>
      <c r="C12" s="35" t="s">
        <v>376</v>
      </c>
      <c r="D12" s="152" t="s">
        <v>799</v>
      </c>
      <c r="E12" s="4" t="s">
        <v>629</v>
      </c>
      <c r="F12" s="4" t="s">
        <v>856</v>
      </c>
      <c r="G12" s="23">
        <v>0</v>
      </c>
      <c r="H12" s="34" t="s">
        <v>640</v>
      </c>
      <c r="I12" s="34" t="s">
        <v>640</v>
      </c>
      <c r="J12" s="157" t="s">
        <v>729</v>
      </c>
      <c r="K12" s="152" t="s">
        <v>792</v>
      </c>
    </row>
    <row r="13" spans="1:11" s="8" customFormat="1" ht="116.25" customHeight="1">
      <c r="A13" s="351"/>
      <c r="B13" s="338" t="s">
        <v>15</v>
      </c>
      <c r="C13" s="128" t="s">
        <v>379</v>
      </c>
      <c r="D13" s="157" t="s">
        <v>803</v>
      </c>
      <c r="E13" s="128">
        <v>2</v>
      </c>
      <c r="F13" s="4" t="s">
        <v>632</v>
      </c>
      <c r="G13" s="36">
        <v>0</v>
      </c>
      <c r="H13" s="37">
        <v>1</v>
      </c>
      <c r="I13" s="146">
        <v>1</v>
      </c>
      <c r="J13" s="157" t="s">
        <v>800</v>
      </c>
      <c r="K13" s="126" t="s">
        <v>17</v>
      </c>
    </row>
    <row r="14" spans="1:11" s="8" customFormat="1" ht="74.25" customHeight="1">
      <c r="A14" s="351"/>
      <c r="B14" s="347"/>
      <c r="C14" s="4" t="s">
        <v>801</v>
      </c>
      <c r="D14" s="4" t="s">
        <v>802</v>
      </c>
      <c r="E14" s="4" t="s">
        <v>398</v>
      </c>
      <c r="F14" s="4"/>
      <c r="G14" s="36">
        <v>0</v>
      </c>
      <c r="H14" s="37">
        <v>4</v>
      </c>
      <c r="I14" s="37" t="s">
        <v>728</v>
      </c>
      <c r="J14" s="4" t="s">
        <v>730</v>
      </c>
      <c r="K14" s="126" t="s">
        <v>17</v>
      </c>
    </row>
    <row r="15" spans="1:11" s="8" customFormat="1" ht="97.5" customHeight="1">
      <c r="A15" s="351"/>
      <c r="B15" s="352" t="s">
        <v>826</v>
      </c>
      <c r="C15" s="128" t="s">
        <v>19</v>
      </c>
      <c r="D15" s="128" t="s">
        <v>85</v>
      </c>
      <c r="E15" s="128" t="s">
        <v>650</v>
      </c>
      <c r="F15" s="4"/>
      <c r="G15" s="36">
        <v>0</v>
      </c>
      <c r="H15" s="38">
        <v>4</v>
      </c>
      <c r="I15" s="37">
        <v>4</v>
      </c>
      <c r="J15" s="4" t="s">
        <v>732</v>
      </c>
      <c r="K15" s="126" t="s">
        <v>21</v>
      </c>
    </row>
    <row r="16" spans="1:11" s="8" customFormat="1" ht="61.5" customHeight="1">
      <c r="A16" s="351"/>
      <c r="B16" s="352"/>
      <c r="C16" s="128" t="s">
        <v>22</v>
      </c>
      <c r="D16" s="157" t="s">
        <v>804</v>
      </c>
      <c r="E16" s="128" t="s">
        <v>650</v>
      </c>
      <c r="F16" s="4"/>
      <c r="G16" s="36">
        <v>0</v>
      </c>
      <c r="H16" s="38">
        <v>4</v>
      </c>
      <c r="I16" s="37">
        <v>4</v>
      </c>
      <c r="J16" s="4" t="s">
        <v>731</v>
      </c>
      <c r="K16" s="126" t="s">
        <v>17</v>
      </c>
    </row>
    <row r="17" spans="1:11" s="8" customFormat="1" ht="52.5" customHeight="1">
      <c r="A17" s="351"/>
      <c r="B17" s="338" t="s">
        <v>352</v>
      </c>
      <c r="C17" s="126" t="s">
        <v>25</v>
      </c>
      <c r="D17" s="157" t="s">
        <v>805</v>
      </c>
      <c r="E17" s="128">
        <v>1</v>
      </c>
      <c r="F17" s="133"/>
      <c r="G17" s="36">
        <v>0</v>
      </c>
      <c r="H17" s="37">
        <v>1</v>
      </c>
      <c r="I17" s="37">
        <v>1</v>
      </c>
      <c r="J17" s="4"/>
      <c r="K17" s="154" t="s">
        <v>813</v>
      </c>
    </row>
    <row r="18" spans="1:11" s="8" customFormat="1" ht="52.5" customHeight="1">
      <c r="A18" s="351"/>
      <c r="B18" s="351"/>
      <c r="C18" s="4" t="s">
        <v>644</v>
      </c>
      <c r="D18" s="4" t="s">
        <v>806</v>
      </c>
      <c r="E18" s="128" t="s">
        <v>658</v>
      </c>
      <c r="F18" s="133"/>
      <c r="G18" s="36">
        <v>0</v>
      </c>
      <c r="H18" s="37">
        <v>40</v>
      </c>
      <c r="I18" s="37" t="s">
        <v>808</v>
      </c>
      <c r="J18" s="4"/>
      <c r="K18" s="154" t="s">
        <v>813</v>
      </c>
    </row>
    <row r="19" spans="1:11" s="8" customFormat="1" ht="90" customHeight="1">
      <c r="A19" s="351"/>
      <c r="B19" s="353"/>
      <c r="C19" s="4" t="s">
        <v>709</v>
      </c>
      <c r="D19" s="4" t="s">
        <v>807</v>
      </c>
      <c r="E19" s="157" t="s">
        <v>809</v>
      </c>
      <c r="F19" s="133"/>
      <c r="G19" s="36">
        <v>0</v>
      </c>
      <c r="H19" s="37">
        <v>160</v>
      </c>
      <c r="I19" s="37" t="s">
        <v>810</v>
      </c>
      <c r="J19" s="4" t="s">
        <v>811</v>
      </c>
      <c r="K19" s="154" t="s">
        <v>813</v>
      </c>
    </row>
    <row r="20" spans="1:11" s="8" customFormat="1" ht="180.75" customHeight="1">
      <c r="A20" s="351"/>
      <c r="B20" s="353"/>
      <c r="C20" s="128" t="s">
        <v>30</v>
      </c>
      <c r="D20" s="157" t="s">
        <v>816</v>
      </c>
      <c r="E20" s="128" t="s">
        <v>634</v>
      </c>
      <c r="F20" s="133"/>
      <c r="G20" s="36">
        <v>0</v>
      </c>
      <c r="H20" s="37">
        <v>50</v>
      </c>
      <c r="I20" s="37" t="s">
        <v>812</v>
      </c>
      <c r="J20" s="153" t="s">
        <v>814</v>
      </c>
      <c r="K20" s="154" t="s">
        <v>813</v>
      </c>
    </row>
    <row r="21" spans="1:11" s="8" customFormat="1" ht="60.75" customHeight="1">
      <c r="A21" s="351"/>
      <c r="B21" s="353"/>
      <c r="C21" s="128" t="s">
        <v>32</v>
      </c>
      <c r="D21" s="157" t="s">
        <v>815</v>
      </c>
      <c r="E21" s="128" t="s">
        <v>635</v>
      </c>
      <c r="F21" s="128"/>
      <c r="G21" s="36">
        <v>4</v>
      </c>
      <c r="H21" s="37">
        <v>48</v>
      </c>
      <c r="I21" s="37" t="s">
        <v>817</v>
      </c>
      <c r="J21" s="141" t="s">
        <v>733</v>
      </c>
      <c r="K21" s="154" t="s">
        <v>813</v>
      </c>
    </row>
    <row r="22" spans="1:11" s="7" customFormat="1" ht="104.25" customHeight="1">
      <c r="A22" s="349" t="s">
        <v>34</v>
      </c>
      <c r="B22" s="128" t="s">
        <v>35</v>
      </c>
      <c r="C22" s="157" t="s">
        <v>818</v>
      </c>
      <c r="D22" s="157" t="s">
        <v>819</v>
      </c>
      <c r="E22" s="32" t="s">
        <v>494</v>
      </c>
      <c r="F22" s="128"/>
      <c r="G22" s="38">
        <v>603</v>
      </c>
      <c r="H22" s="32">
        <v>630</v>
      </c>
      <c r="I22" s="138" t="s">
        <v>725</v>
      </c>
      <c r="J22" s="153" t="s">
        <v>820</v>
      </c>
      <c r="K22" s="126" t="s">
        <v>38</v>
      </c>
    </row>
    <row r="23" spans="1:11" s="8" customFormat="1" ht="72">
      <c r="A23" s="351"/>
      <c r="B23" s="338" t="s">
        <v>39</v>
      </c>
      <c r="C23" s="126" t="s">
        <v>519</v>
      </c>
      <c r="D23" s="126" t="s">
        <v>40</v>
      </c>
      <c r="E23" s="155">
        <v>1</v>
      </c>
      <c r="F23" s="133" t="s">
        <v>568</v>
      </c>
      <c r="G23" s="32">
        <v>0</v>
      </c>
      <c r="H23" s="32">
        <v>1</v>
      </c>
      <c r="I23" s="160">
        <v>1</v>
      </c>
      <c r="J23" s="141" t="s">
        <v>734</v>
      </c>
      <c r="K23" s="126" t="s">
        <v>12</v>
      </c>
    </row>
    <row r="24" spans="1:11" s="8" customFormat="1" ht="52.5" customHeight="1">
      <c r="A24" s="351"/>
      <c r="B24" s="339"/>
      <c r="C24" s="154" t="s">
        <v>676</v>
      </c>
      <c r="D24" s="154" t="s">
        <v>797</v>
      </c>
      <c r="E24" s="4" t="s">
        <v>398</v>
      </c>
      <c r="F24" s="152"/>
      <c r="G24" s="23">
        <v>2</v>
      </c>
      <c r="H24" s="161" t="s">
        <v>646</v>
      </c>
      <c r="I24" s="161" t="s">
        <v>276</v>
      </c>
      <c r="J24" s="154" t="s">
        <v>821</v>
      </c>
      <c r="K24" s="152" t="s">
        <v>12</v>
      </c>
    </row>
    <row r="25" spans="1:11" s="8" customFormat="1" ht="102.75" customHeight="1">
      <c r="A25" s="351"/>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51"/>
      <c r="B26" s="352" t="s">
        <v>825</v>
      </c>
      <c r="C26" s="126" t="s">
        <v>42</v>
      </c>
      <c r="D26" s="126" t="s">
        <v>20</v>
      </c>
      <c r="E26" s="155">
        <v>1</v>
      </c>
      <c r="F26" s="126"/>
      <c r="G26" s="36">
        <v>0</v>
      </c>
      <c r="H26" s="38">
        <v>1</v>
      </c>
      <c r="I26" s="160">
        <v>1</v>
      </c>
      <c r="J26" s="141" t="s">
        <v>735</v>
      </c>
      <c r="K26" s="126" t="s">
        <v>27</v>
      </c>
    </row>
    <row r="27" spans="1:11" s="8" customFormat="1" ht="60">
      <c r="A27" s="351"/>
      <c r="B27" s="352"/>
      <c r="C27" s="126" t="s">
        <v>43</v>
      </c>
      <c r="D27" s="126" t="s">
        <v>651</v>
      </c>
      <c r="E27" s="155">
        <v>5</v>
      </c>
      <c r="F27" s="126"/>
      <c r="G27" s="36">
        <v>0</v>
      </c>
      <c r="H27" s="38">
        <v>5</v>
      </c>
      <c r="I27" s="160">
        <v>1</v>
      </c>
      <c r="J27" s="141" t="s">
        <v>738</v>
      </c>
      <c r="K27" s="126" t="s">
        <v>17</v>
      </c>
    </row>
    <row r="28" spans="1:11" s="8" customFormat="1" ht="72" customHeight="1">
      <c r="A28" s="351"/>
      <c r="B28" s="354" t="s">
        <v>352</v>
      </c>
      <c r="C28" s="125" t="s">
        <v>25</v>
      </c>
      <c r="D28" s="126" t="s">
        <v>26</v>
      </c>
      <c r="E28" s="155">
        <v>1</v>
      </c>
      <c r="F28" s="126"/>
      <c r="G28" s="36">
        <v>0</v>
      </c>
      <c r="H28" s="38">
        <v>1</v>
      </c>
      <c r="I28" s="160">
        <v>1</v>
      </c>
      <c r="J28" s="141" t="s">
        <v>739</v>
      </c>
      <c r="K28" s="126" t="s">
        <v>17</v>
      </c>
    </row>
    <row r="29" spans="1:11" s="8" customFormat="1" ht="120">
      <c r="A29" s="351"/>
      <c r="B29" s="355"/>
      <c r="C29" s="4" t="s">
        <v>709</v>
      </c>
      <c r="D29" s="4" t="s">
        <v>678</v>
      </c>
      <c r="E29" s="155">
        <v>120</v>
      </c>
      <c r="F29" s="126" t="s">
        <v>710</v>
      </c>
      <c r="G29" s="36">
        <v>0</v>
      </c>
      <c r="H29" s="38">
        <v>200</v>
      </c>
      <c r="I29" s="160" t="s">
        <v>828</v>
      </c>
      <c r="J29" s="141" t="s">
        <v>740</v>
      </c>
      <c r="K29" s="126" t="s">
        <v>27</v>
      </c>
    </row>
    <row r="30" spans="1:11" s="8" customFormat="1" ht="36">
      <c r="A30" s="351"/>
      <c r="B30" s="355"/>
      <c r="C30" s="4" t="s">
        <v>644</v>
      </c>
      <c r="D30" s="4" t="s">
        <v>647</v>
      </c>
      <c r="E30" s="155">
        <v>45</v>
      </c>
      <c r="F30" s="126"/>
      <c r="G30" s="36">
        <v>0</v>
      </c>
      <c r="H30" s="38">
        <v>45</v>
      </c>
      <c r="I30" s="160" t="s">
        <v>829</v>
      </c>
      <c r="J30" s="141" t="s">
        <v>736</v>
      </c>
      <c r="K30" s="126" t="s">
        <v>17</v>
      </c>
    </row>
    <row r="31" spans="1:11" s="8" customFormat="1" ht="24">
      <c r="A31" s="351"/>
      <c r="B31" s="355"/>
      <c r="C31" s="126" t="s">
        <v>30</v>
      </c>
      <c r="D31" s="126" t="s">
        <v>44</v>
      </c>
      <c r="E31" s="155">
        <v>50</v>
      </c>
      <c r="F31" s="133"/>
      <c r="G31" s="36">
        <v>0</v>
      </c>
      <c r="H31" s="38">
        <v>50</v>
      </c>
      <c r="I31" s="160" t="s">
        <v>830</v>
      </c>
      <c r="J31" s="141"/>
      <c r="K31" s="126" t="s">
        <v>17</v>
      </c>
    </row>
    <row r="32" spans="1:11" s="8" customFormat="1" ht="36">
      <c r="A32" s="351"/>
      <c r="B32" s="356"/>
      <c r="C32" s="126" t="s">
        <v>32</v>
      </c>
      <c r="D32" s="126" t="s">
        <v>33</v>
      </c>
      <c r="E32" s="155">
        <v>60</v>
      </c>
      <c r="F32" s="133"/>
      <c r="G32" s="36">
        <v>0</v>
      </c>
      <c r="H32" s="38">
        <v>60</v>
      </c>
      <c r="I32" s="160" t="s">
        <v>831</v>
      </c>
      <c r="J32" s="141" t="s">
        <v>737</v>
      </c>
      <c r="K32" s="126" t="s">
        <v>17</v>
      </c>
    </row>
    <row r="33" spans="1:11" s="176" customFormat="1" ht="132">
      <c r="A33" s="351"/>
      <c r="B33" s="338" t="s">
        <v>45</v>
      </c>
      <c r="C33" s="171" t="s">
        <v>832</v>
      </c>
      <c r="D33" s="171" t="s">
        <v>833</v>
      </c>
      <c r="E33" s="172" t="s">
        <v>421</v>
      </c>
      <c r="F33" s="173" t="s">
        <v>536</v>
      </c>
      <c r="G33" s="174">
        <v>0</v>
      </c>
      <c r="H33" s="171" t="s">
        <v>570</v>
      </c>
      <c r="I33" s="175"/>
      <c r="J33" s="175"/>
      <c r="K33" s="173" t="s">
        <v>835</v>
      </c>
    </row>
    <row r="34" spans="1:11" s="8" customFormat="1" ht="48">
      <c r="A34" s="351"/>
      <c r="B34" s="357"/>
      <c r="C34" s="126" t="s">
        <v>402</v>
      </c>
      <c r="D34" s="154" t="s">
        <v>834</v>
      </c>
      <c r="E34" s="155">
        <v>1782</v>
      </c>
      <c r="F34" s="126"/>
      <c r="G34" s="36">
        <v>0</v>
      </c>
      <c r="H34" s="140" t="s">
        <v>570</v>
      </c>
      <c r="I34" s="38"/>
      <c r="J34" s="38"/>
      <c r="K34" s="126" t="s">
        <v>46</v>
      </c>
    </row>
    <row r="35" spans="1:11" s="8" customFormat="1" ht="72" customHeight="1">
      <c r="A35" s="349" t="s">
        <v>47</v>
      </c>
      <c r="B35" s="128" t="s">
        <v>48</v>
      </c>
      <c r="C35" s="128" t="s">
        <v>49</v>
      </c>
      <c r="D35" s="154" t="s">
        <v>836</v>
      </c>
      <c r="E35" s="128" t="s">
        <v>495</v>
      </c>
      <c r="F35" s="126"/>
      <c r="G35" s="38">
        <v>1090</v>
      </c>
      <c r="H35" s="38">
        <v>1200</v>
      </c>
      <c r="I35" s="32" t="s">
        <v>726</v>
      </c>
      <c r="J35" s="154" t="s">
        <v>790</v>
      </c>
      <c r="K35" s="126" t="s">
        <v>38</v>
      </c>
    </row>
    <row r="36" spans="1:11" s="8" customFormat="1" ht="84">
      <c r="A36" s="350"/>
      <c r="B36" s="338" t="s">
        <v>50</v>
      </c>
      <c r="C36" s="126" t="s">
        <v>519</v>
      </c>
      <c r="D36" s="126" t="s">
        <v>328</v>
      </c>
      <c r="E36" s="155">
        <v>1</v>
      </c>
      <c r="F36" s="133" t="s">
        <v>529</v>
      </c>
      <c r="G36" s="32">
        <v>0</v>
      </c>
      <c r="H36" s="147">
        <v>2</v>
      </c>
      <c r="I36" s="147">
        <v>2</v>
      </c>
      <c r="J36" s="153" t="s">
        <v>837</v>
      </c>
      <c r="K36" s="154" t="s">
        <v>792</v>
      </c>
    </row>
    <row r="37" spans="1:11" s="8" customFormat="1" ht="156">
      <c r="A37" s="350"/>
      <c r="B37" s="351"/>
      <c r="C37" s="4" t="s">
        <v>354</v>
      </c>
      <c r="D37" s="4" t="s">
        <v>351</v>
      </c>
      <c r="E37" s="156" t="s">
        <v>631</v>
      </c>
      <c r="F37" s="133" t="s">
        <v>636</v>
      </c>
      <c r="G37" s="23">
        <v>0</v>
      </c>
      <c r="H37" s="148" t="s">
        <v>640</v>
      </c>
      <c r="I37" s="148" t="s">
        <v>741</v>
      </c>
      <c r="J37" s="153" t="s">
        <v>838</v>
      </c>
      <c r="K37" s="125" t="s">
        <v>12</v>
      </c>
    </row>
    <row r="38" spans="1:11" s="8" customFormat="1" ht="132">
      <c r="A38" s="350"/>
      <c r="B38" s="351"/>
      <c r="C38" s="4" t="s">
        <v>372</v>
      </c>
      <c r="D38" s="4" t="s">
        <v>362</v>
      </c>
      <c r="E38" s="156" t="s">
        <v>637</v>
      </c>
      <c r="F38" s="56" t="s">
        <v>743</v>
      </c>
      <c r="G38" s="34" t="s">
        <v>375</v>
      </c>
      <c r="H38" s="148" t="s">
        <v>276</v>
      </c>
      <c r="I38" s="148" t="s">
        <v>742</v>
      </c>
      <c r="J38" s="153" t="s">
        <v>839</v>
      </c>
      <c r="K38" s="125" t="s">
        <v>708</v>
      </c>
    </row>
    <row r="39" spans="1:11" s="8" customFormat="1" ht="60">
      <c r="A39" s="350"/>
      <c r="B39" s="347"/>
      <c r="C39" s="35" t="s">
        <v>384</v>
      </c>
      <c r="D39" s="125" t="s">
        <v>377</v>
      </c>
      <c r="E39" s="165" t="s">
        <v>631</v>
      </c>
      <c r="F39" s="133" t="s">
        <v>529</v>
      </c>
      <c r="G39" s="23">
        <v>0</v>
      </c>
      <c r="H39" s="148" t="s">
        <v>640</v>
      </c>
      <c r="I39" s="148" t="s">
        <v>640</v>
      </c>
      <c r="J39" s="141" t="s">
        <v>744</v>
      </c>
      <c r="K39" s="125"/>
    </row>
    <row r="40" spans="1:11" s="8" customFormat="1" ht="108">
      <c r="A40" s="350"/>
      <c r="B40" s="128" t="s">
        <v>15</v>
      </c>
      <c r="C40" s="126" t="s">
        <v>51</v>
      </c>
      <c r="D40" s="128" t="s">
        <v>16</v>
      </c>
      <c r="E40" s="66" t="s">
        <v>631</v>
      </c>
      <c r="F40" s="125" t="s">
        <v>638</v>
      </c>
      <c r="G40" s="36">
        <v>0</v>
      </c>
      <c r="H40" s="38">
        <v>2</v>
      </c>
      <c r="I40" s="38">
        <v>2</v>
      </c>
      <c r="J40" s="139" t="s">
        <v>638</v>
      </c>
      <c r="K40" s="126" t="s">
        <v>52</v>
      </c>
    </row>
    <row r="41" spans="1:11" s="8" customFormat="1" ht="36">
      <c r="A41" s="350"/>
      <c r="B41" s="334" t="s">
        <v>18</v>
      </c>
      <c r="C41" s="125" t="s">
        <v>42</v>
      </c>
      <c r="D41" s="125" t="s">
        <v>20</v>
      </c>
      <c r="E41" s="66" t="s">
        <v>652</v>
      </c>
      <c r="F41" s="125"/>
      <c r="G41" s="36"/>
      <c r="H41" s="38">
        <v>1</v>
      </c>
      <c r="I41" s="38">
        <v>1</v>
      </c>
      <c r="J41" s="139"/>
      <c r="K41" s="154" t="s">
        <v>52</v>
      </c>
    </row>
    <row r="42" spans="1:11" s="8" customFormat="1" ht="48">
      <c r="A42" s="350"/>
      <c r="B42" s="334"/>
      <c r="C42" s="4" t="s">
        <v>679</v>
      </c>
      <c r="D42" s="4" t="s">
        <v>840</v>
      </c>
      <c r="E42" s="66">
        <v>2</v>
      </c>
      <c r="F42" s="157" t="s">
        <v>841</v>
      </c>
      <c r="G42" s="36">
        <v>0</v>
      </c>
      <c r="H42" s="38">
        <v>2</v>
      </c>
      <c r="I42" s="38">
        <v>2</v>
      </c>
      <c r="J42" s="139" t="s">
        <v>747</v>
      </c>
      <c r="K42" s="126" t="s">
        <v>52</v>
      </c>
    </row>
    <row r="43" spans="1:11" s="8" customFormat="1" ht="36" customHeight="1">
      <c r="A43" s="350"/>
      <c r="B43" s="338" t="s">
        <v>24</v>
      </c>
      <c r="C43" s="162" t="s">
        <v>25</v>
      </c>
      <c r="D43" s="166" t="s">
        <v>26</v>
      </c>
      <c r="E43" s="167" t="s">
        <v>397</v>
      </c>
      <c r="F43" s="166" t="s">
        <v>656</v>
      </c>
      <c r="G43" s="168">
        <v>0</v>
      </c>
      <c r="H43" s="169">
        <v>1</v>
      </c>
      <c r="I43" s="169">
        <v>2</v>
      </c>
      <c r="J43" s="164" t="s">
        <v>656</v>
      </c>
      <c r="K43" s="162" t="s">
        <v>27</v>
      </c>
    </row>
    <row r="44" spans="1:11" s="8" customFormat="1" ht="144">
      <c r="A44" s="350"/>
      <c r="B44" s="351"/>
      <c r="C44" s="126" t="s">
        <v>28</v>
      </c>
      <c r="D44" s="128" t="s">
        <v>29</v>
      </c>
      <c r="E44" s="66">
        <v>53</v>
      </c>
      <c r="F44" s="133" t="s">
        <v>530</v>
      </c>
      <c r="G44" s="36">
        <v>0</v>
      </c>
      <c r="H44" s="38">
        <v>40</v>
      </c>
      <c r="I44" s="155" t="s">
        <v>748</v>
      </c>
      <c r="J44" s="139"/>
      <c r="K44" s="126" t="s">
        <v>27</v>
      </c>
    </row>
    <row r="45" spans="1:11" s="8" customFormat="1" ht="60">
      <c r="A45" s="350"/>
      <c r="B45" s="351"/>
      <c r="C45" s="4" t="s">
        <v>709</v>
      </c>
      <c r="D45" s="4" t="s">
        <v>680</v>
      </c>
      <c r="E45" s="128" t="s">
        <v>398</v>
      </c>
      <c r="F45" s="133"/>
      <c r="G45" s="36">
        <v>0</v>
      </c>
      <c r="H45" s="38">
        <v>80</v>
      </c>
      <c r="I45" s="155">
        <f>(6+13+39+18+2)</f>
        <v>78</v>
      </c>
      <c r="J45" s="152" t="s">
        <v>842</v>
      </c>
      <c r="K45" s="126" t="s">
        <v>27</v>
      </c>
    </row>
    <row r="46" spans="1:11" s="8" customFormat="1" ht="60">
      <c r="A46" s="350"/>
      <c r="B46" s="351"/>
      <c r="C46" s="126" t="s">
        <v>30</v>
      </c>
      <c r="D46" s="128" t="s">
        <v>31</v>
      </c>
      <c r="E46" s="128" t="s">
        <v>639</v>
      </c>
      <c r="F46" s="133" t="s">
        <v>399</v>
      </c>
      <c r="G46" s="36">
        <v>0</v>
      </c>
      <c r="H46" s="38">
        <v>40</v>
      </c>
      <c r="I46" s="154" t="s">
        <v>748</v>
      </c>
      <c r="J46" s="139"/>
      <c r="K46" s="126" t="s">
        <v>27</v>
      </c>
    </row>
    <row r="47" spans="1:11" s="8" customFormat="1" ht="49.5" customHeight="1">
      <c r="A47" s="350"/>
      <c r="B47" s="351"/>
      <c r="C47" s="126" t="s">
        <v>32</v>
      </c>
      <c r="D47" s="128" t="s">
        <v>33</v>
      </c>
      <c r="E47" s="66">
        <v>24</v>
      </c>
      <c r="F47" s="133" t="s">
        <v>403</v>
      </c>
      <c r="G47" s="36">
        <v>0</v>
      </c>
      <c r="H47" s="38">
        <v>24</v>
      </c>
      <c r="I47" s="154" t="s">
        <v>749</v>
      </c>
      <c r="J47" s="139"/>
      <c r="K47" s="126" t="s">
        <v>27</v>
      </c>
    </row>
    <row r="48" spans="1:11" s="8" customFormat="1" ht="63" customHeight="1">
      <c r="A48" s="392" t="s">
        <v>53</v>
      </c>
      <c r="B48" s="126" t="s">
        <v>54</v>
      </c>
      <c r="C48" s="126" t="s">
        <v>55</v>
      </c>
      <c r="D48" s="126" t="s">
        <v>56</v>
      </c>
      <c r="E48" s="155">
        <v>12</v>
      </c>
      <c r="F48" s="127"/>
      <c r="G48" s="38">
        <v>0</v>
      </c>
      <c r="H48" s="38">
        <v>11</v>
      </c>
      <c r="I48" s="38">
        <v>11</v>
      </c>
      <c r="J48" s="139"/>
      <c r="K48" s="153" t="s">
        <v>57</v>
      </c>
    </row>
    <row r="49" spans="1:11" s="8" customFormat="1" ht="75.75" customHeight="1">
      <c r="A49" s="393"/>
      <c r="B49" s="126" t="s">
        <v>58</v>
      </c>
      <c r="C49" s="126" t="s">
        <v>59</v>
      </c>
      <c r="D49" s="126" t="s">
        <v>60</v>
      </c>
      <c r="E49" s="82">
        <v>1</v>
      </c>
      <c r="F49" s="133" t="s">
        <v>654</v>
      </c>
      <c r="G49" s="38">
        <v>0</v>
      </c>
      <c r="H49" s="27">
        <v>1</v>
      </c>
      <c r="I49" s="27">
        <v>0.5</v>
      </c>
      <c r="J49" s="139"/>
      <c r="K49" s="153" t="s">
        <v>57</v>
      </c>
    </row>
    <row r="50" spans="1:11" s="8" customFormat="1" ht="83.25" customHeight="1">
      <c r="A50" s="33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33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334" t="s">
        <v>843</v>
      </c>
      <c r="B52" s="334"/>
      <c r="C52" s="334"/>
      <c r="D52" s="334"/>
      <c r="E52" s="334"/>
      <c r="F52" s="334"/>
      <c r="G52" s="334"/>
      <c r="H52" s="334"/>
      <c r="I52" s="334"/>
      <c r="J52" s="334"/>
      <c r="K52" s="334"/>
    </row>
    <row r="53" spans="1:11" s="24" customFormat="1" ht="23.25" customHeight="1">
      <c r="A53" s="410" t="s">
        <v>210</v>
      </c>
      <c r="B53" s="411"/>
      <c r="C53" s="411"/>
      <c r="D53" s="411"/>
      <c r="E53" s="411"/>
      <c r="F53" s="411"/>
      <c r="G53" s="411"/>
      <c r="H53" s="411"/>
      <c r="I53" s="411"/>
      <c r="J53" s="411"/>
      <c r="K53" s="412"/>
    </row>
    <row r="54" spans="1:11" s="17" customFormat="1" ht="30.75" customHeight="1">
      <c r="A54" s="379" t="s">
        <v>235</v>
      </c>
      <c r="B54" s="379"/>
      <c r="C54" s="379"/>
      <c r="D54" s="379"/>
      <c r="E54" s="379"/>
      <c r="F54" s="379"/>
      <c r="G54" s="379"/>
      <c r="H54" s="379"/>
      <c r="I54" s="379"/>
      <c r="J54" s="379"/>
      <c r="K54" s="379"/>
    </row>
    <row r="55" spans="1:11" s="33" customFormat="1" ht="35.25" customHeight="1">
      <c r="A55" s="46" t="s">
        <v>477</v>
      </c>
      <c r="B55" s="327" t="s">
        <v>479</v>
      </c>
      <c r="C55" s="327" t="s">
        <v>514</v>
      </c>
      <c r="D55" s="327" t="s">
        <v>3</v>
      </c>
      <c r="E55" s="327" t="s">
        <v>528</v>
      </c>
      <c r="F55" s="327"/>
      <c r="G55" s="344" t="s">
        <v>515</v>
      </c>
      <c r="H55" s="345"/>
      <c r="I55" s="345"/>
      <c r="J55" s="346"/>
      <c r="K55" s="327" t="s">
        <v>485</v>
      </c>
    </row>
    <row r="56" spans="1:11" s="33" customFormat="1" ht="36">
      <c r="A56" s="75" t="s">
        <v>478</v>
      </c>
      <c r="B56" s="327"/>
      <c r="C56" s="327"/>
      <c r="D56" s="327"/>
      <c r="E56" s="124" t="s">
        <v>392</v>
      </c>
      <c r="F56" s="124" t="s">
        <v>391</v>
      </c>
      <c r="G56" s="3" t="s">
        <v>516</v>
      </c>
      <c r="H56" s="3" t="s">
        <v>517</v>
      </c>
      <c r="I56" s="3" t="s">
        <v>396</v>
      </c>
      <c r="J56" s="3" t="s">
        <v>391</v>
      </c>
      <c r="K56" s="327"/>
    </row>
    <row r="57" spans="1:13" s="25" customFormat="1" ht="152.25" customHeight="1">
      <c r="A57" s="334" t="s">
        <v>480</v>
      </c>
      <c r="B57" s="334"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334"/>
      <c r="B58" s="334"/>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334"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334"/>
      <c r="B62" s="4" t="s">
        <v>239</v>
      </c>
      <c r="C62" s="4" t="s">
        <v>217</v>
      </c>
      <c r="D62" s="128" t="s">
        <v>212</v>
      </c>
      <c r="E62" s="125" t="s">
        <v>500</v>
      </c>
      <c r="F62" s="125"/>
      <c r="G62" s="19">
        <v>0</v>
      </c>
      <c r="H62" s="27">
        <v>1</v>
      </c>
      <c r="I62" s="139" t="s">
        <v>750</v>
      </c>
      <c r="J62" s="139" t="s">
        <v>751</v>
      </c>
      <c r="K62" s="126" t="s">
        <v>213</v>
      </c>
    </row>
    <row r="63" spans="1:11" s="25" customFormat="1" ht="96.75" customHeight="1">
      <c r="A63" s="334"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334"/>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334"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334"/>
      <c r="B67" s="125" t="s">
        <v>346</v>
      </c>
      <c r="C67" s="125" t="s">
        <v>347</v>
      </c>
      <c r="D67" s="4" t="s">
        <v>348</v>
      </c>
      <c r="E67" s="92"/>
      <c r="F67" s="19" t="s">
        <v>410</v>
      </c>
      <c r="G67" s="19">
        <v>0</v>
      </c>
      <c r="H67" s="19">
        <v>0.5</v>
      </c>
      <c r="I67" s="16">
        <v>0.1</v>
      </c>
      <c r="J67" s="149" t="s">
        <v>753</v>
      </c>
      <c r="K67" s="125" t="s">
        <v>223</v>
      </c>
    </row>
    <row r="68" spans="1:11" s="25" customFormat="1" ht="60">
      <c r="A68" s="336"/>
      <c r="B68" s="334" t="s">
        <v>531</v>
      </c>
      <c r="C68" s="4" t="s">
        <v>532</v>
      </c>
      <c r="D68" s="125" t="s">
        <v>412</v>
      </c>
      <c r="E68" s="23">
        <v>1</v>
      </c>
      <c r="F68" s="23"/>
      <c r="G68" s="19">
        <v>0</v>
      </c>
      <c r="H68" s="23">
        <v>1</v>
      </c>
      <c r="I68" s="23"/>
      <c r="J68" s="149" t="s">
        <v>754</v>
      </c>
      <c r="K68" s="126" t="s">
        <v>411</v>
      </c>
    </row>
    <row r="69" spans="1:11" s="30" customFormat="1" ht="72" customHeight="1">
      <c r="A69" s="336"/>
      <c r="B69" s="362"/>
      <c r="C69" s="4" t="s">
        <v>356</v>
      </c>
      <c r="D69" s="125" t="s">
        <v>345</v>
      </c>
      <c r="E69" s="19">
        <v>1</v>
      </c>
      <c r="F69" s="19"/>
      <c r="G69" s="19">
        <v>0</v>
      </c>
      <c r="H69" s="19">
        <v>1</v>
      </c>
      <c r="I69" s="19">
        <v>1</v>
      </c>
      <c r="J69" s="149" t="s">
        <v>755</v>
      </c>
      <c r="K69" s="125" t="s">
        <v>349</v>
      </c>
    </row>
    <row r="70" spans="1:11" s="25" customFormat="1" ht="72">
      <c r="A70" s="336"/>
      <c r="B70" s="4" t="s">
        <v>224</v>
      </c>
      <c r="C70" s="125" t="s">
        <v>225</v>
      </c>
      <c r="D70" s="125" t="s">
        <v>226</v>
      </c>
      <c r="E70" s="19" t="s">
        <v>407</v>
      </c>
      <c r="F70" s="19"/>
      <c r="G70" s="19">
        <v>0</v>
      </c>
      <c r="H70" s="19">
        <f>9/9</f>
        <v>1</v>
      </c>
      <c r="I70" s="19">
        <v>0.6</v>
      </c>
      <c r="J70" s="149" t="s">
        <v>756</v>
      </c>
      <c r="K70" s="126" t="s">
        <v>227</v>
      </c>
    </row>
    <row r="71" spans="1:11" s="25" customFormat="1" ht="60">
      <c r="A71" s="336"/>
      <c r="B71" s="4" t="s">
        <v>228</v>
      </c>
      <c r="C71" s="125" t="s">
        <v>229</v>
      </c>
      <c r="D71" s="125" t="s">
        <v>395</v>
      </c>
      <c r="E71" s="19" t="s">
        <v>408</v>
      </c>
      <c r="F71" s="19"/>
      <c r="G71" s="19">
        <v>0</v>
      </c>
      <c r="H71" s="19">
        <f>21/21</f>
        <v>1</v>
      </c>
      <c r="I71" s="19">
        <v>0.5</v>
      </c>
      <c r="J71" s="149" t="s">
        <v>757</v>
      </c>
      <c r="K71" s="126" t="s">
        <v>230</v>
      </c>
    </row>
    <row r="72" spans="1:11" s="25" customFormat="1" ht="72">
      <c r="A72" s="336"/>
      <c r="B72" s="4" t="s">
        <v>231</v>
      </c>
      <c r="C72" s="125" t="s">
        <v>232</v>
      </c>
      <c r="D72" s="125" t="s">
        <v>233</v>
      </c>
      <c r="E72" s="19" t="s">
        <v>504</v>
      </c>
      <c r="F72" s="19"/>
      <c r="G72" s="19">
        <v>0</v>
      </c>
      <c r="H72" s="19">
        <f>5/5</f>
        <v>1</v>
      </c>
      <c r="I72" s="19">
        <v>0.3</v>
      </c>
      <c r="J72" s="149" t="s">
        <v>762</v>
      </c>
      <c r="K72" s="126" t="s">
        <v>234</v>
      </c>
    </row>
    <row r="73" spans="1:11" ht="72.75" customHeight="1">
      <c r="A73" s="336"/>
      <c r="B73" s="126" t="s">
        <v>66</v>
      </c>
      <c r="C73" s="128" t="s">
        <v>67</v>
      </c>
      <c r="D73" s="128" t="s">
        <v>68</v>
      </c>
      <c r="E73" s="27">
        <v>0.4</v>
      </c>
      <c r="F73" s="27"/>
      <c r="G73" s="66">
        <v>0</v>
      </c>
      <c r="H73" s="27">
        <v>1</v>
      </c>
      <c r="I73" s="19" t="s">
        <v>763</v>
      </c>
      <c r="J73" s="149" t="s">
        <v>758</v>
      </c>
      <c r="K73" s="126" t="s">
        <v>69</v>
      </c>
    </row>
    <row r="74" spans="1:11" ht="87.75" customHeight="1">
      <c r="A74" s="336"/>
      <c r="B74" s="126" t="s">
        <v>70</v>
      </c>
      <c r="C74" s="128" t="s">
        <v>71</v>
      </c>
      <c r="D74" s="128" t="s">
        <v>72</v>
      </c>
      <c r="E74" s="27">
        <v>1</v>
      </c>
      <c r="F74" s="27"/>
      <c r="G74" s="66">
        <v>0</v>
      </c>
      <c r="H74" s="27">
        <v>1</v>
      </c>
      <c r="I74" s="19" t="s">
        <v>759</v>
      </c>
      <c r="J74" s="149" t="s">
        <v>760</v>
      </c>
      <c r="K74" s="126" t="s">
        <v>69</v>
      </c>
    </row>
    <row r="75" spans="1:11" s="8" customFormat="1" ht="30.75" customHeight="1">
      <c r="A75" s="336" t="s">
        <v>475</v>
      </c>
      <c r="B75" s="348"/>
      <c r="C75" s="348"/>
      <c r="D75" s="348"/>
      <c r="E75" s="348"/>
      <c r="F75" s="348"/>
      <c r="G75" s="348"/>
      <c r="H75" s="348"/>
      <c r="I75" s="348"/>
      <c r="J75" s="348"/>
      <c r="K75" s="348"/>
    </row>
    <row r="76" spans="1:11" ht="23.25" customHeight="1">
      <c r="A76" s="361" t="s">
        <v>73</v>
      </c>
      <c r="B76" s="361"/>
      <c r="C76" s="361"/>
      <c r="D76" s="361"/>
      <c r="E76" s="361"/>
      <c r="F76" s="361"/>
      <c r="G76" s="361"/>
      <c r="H76" s="361"/>
      <c r="I76" s="361"/>
      <c r="J76" s="361"/>
      <c r="K76" s="361"/>
    </row>
    <row r="77" spans="1:212" ht="18.75" customHeight="1">
      <c r="A77" s="334" t="s">
        <v>207</v>
      </c>
      <c r="B77" s="334"/>
      <c r="C77" s="334"/>
      <c r="D77" s="334"/>
      <c r="E77" s="334"/>
      <c r="F77" s="334"/>
      <c r="G77" s="334"/>
      <c r="H77" s="334"/>
      <c r="I77" s="334"/>
      <c r="J77" s="334"/>
      <c r="K77" s="33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34"/>
      <c r="B78" s="334"/>
      <c r="C78" s="334"/>
      <c r="D78" s="334"/>
      <c r="E78" s="334"/>
      <c r="F78" s="334"/>
      <c r="G78" s="334"/>
      <c r="H78" s="334"/>
      <c r="I78" s="334"/>
      <c r="J78" s="334"/>
      <c r="K78" s="334"/>
    </row>
    <row r="79" spans="1:11" s="33" customFormat="1" ht="35.25" customHeight="1">
      <c r="A79" s="46" t="s">
        <v>477</v>
      </c>
      <c r="B79" s="327" t="s">
        <v>479</v>
      </c>
      <c r="C79" s="327" t="s">
        <v>514</v>
      </c>
      <c r="D79" s="327" t="s">
        <v>3</v>
      </c>
      <c r="E79" s="327" t="s">
        <v>528</v>
      </c>
      <c r="F79" s="327"/>
      <c r="G79" s="344" t="s">
        <v>515</v>
      </c>
      <c r="H79" s="345"/>
      <c r="I79" s="345"/>
      <c r="J79" s="346"/>
      <c r="K79" s="327" t="s">
        <v>485</v>
      </c>
    </row>
    <row r="80" spans="1:11" s="33" customFormat="1" ht="36">
      <c r="A80" s="46" t="s">
        <v>478</v>
      </c>
      <c r="B80" s="327"/>
      <c r="C80" s="327"/>
      <c r="D80" s="327"/>
      <c r="E80" s="124" t="s">
        <v>392</v>
      </c>
      <c r="F80" s="124" t="s">
        <v>391</v>
      </c>
      <c r="G80" s="3" t="s">
        <v>516</v>
      </c>
      <c r="H80" s="3" t="s">
        <v>517</v>
      </c>
      <c r="I80" s="3" t="s">
        <v>396</v>
      </c>
      <c r="J80" s="3" t="s">
        <v>391</v>
      </c>
      <c r="K80" s="327"/>
    </row>
    <row r="81" spans="1:212" s="8" customFormat="1" ht="157.5" customHeight="1">
      <c r="A81" s="336"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36"/>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36"/>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36"/>
      <c r="B84" s="64" t="s">
        <v>558</v>
      </c>
      <c r="C84" s="64" t="s">
        <v>559</v>
      </c>
      <c r="D84" s="56" t="s">
        <v>560</v>
      </c>
      <c r="E84" s="56" t="s">
        <v>561</v>
      </c>
      <c r="F84" s="4" t="s">
        <v>562</v>
      </c>
      <c r="G84" s="62">
        <v>0</v>
      </c>
      <c r="H84" s="63">
        <v>1</v>
      </c>
      <c r="I84" s="4"/>
      <c r="J84" s="4"/>
      <c r="K84" s="133" t="s">
        <v>563</v>
      </c>
    </row>
    <row r="85" spans="1:11" s="8" customFormat="1" ht="86.25" customHeight="1">
      <c r="A85" s="336"/>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37" t="s">
        <v>130</v>
      </c>
      <c r="B87" s="337"/>
      <c r="C87" s="337"/>
      <c r="D87" s="337"/>
      <c r="E87" s="337"/>
      <c r="F87" s="337"/>
      <c r="G87" s="337"/>
      <c r="H87" s="337"/>
      <c r="I87" s="337"/>
      <c r="J87" s="337"/>
      <c r="K87" s="337"/>
    </row>
    <row r="88" spans="1:11" ht="46.5" customHeight="1">
      <c r="A88" s="332" t="s">
        <v>520</v>
      </c>
      <c r="B88" s="332"/>
      <c r="C88" s="332"/>
      <c r="D88" s="332"/>
      <c r="E88" s="332"/>
      <c r="F88" s="332"/>
      <c r="G88" s="332"/>
      <c r="H88" s="332"/>
      <c r="I88" s="332"/>
      <c r="J88" s="332"/>
      <c r="K88" s="332"/>
    </row>
    <row r="89" spans="1:11" s="33" customFormat="1" ht="35.25" customHeight="1">
      <c r="A89" s="46" t="s">
        <v>477</v>
      </c>
      <c r="B89" s="327" t="s">
        <v>479</v>
      </c>
      <c r="C89" s="327" t="s">
        <v>514</v>
      </c>
      <c r="D89" s="327" t="s">
        <v>3</v>
      </c>
      <c r="E89" s="327" t="s">
        <v>528</v>
      </c>
      <c r="F89" s="327"/>
      <c r="G89" s="344" t="s">
        <v>515</v>
      </c>
      <c r="H89" s="345"/>
      <c r="I89" s="345"/>
      <c r="J89" s="346"/>
      <c r="K89" s="327" t="s">
        <v>485</v>
      </c>
    </row>
    <row r="90" spans="1:11" s="33" customFormat="1" ht="36">
      <c r="A90" s="75" t="s">
        <v>478</v>
      </c>
      <c r="B90" s="327"/>
      <c r="C90" s="327"/>
      <c r="D90" s="327"/>
      <c r="E90" s="124" t="s">
        <v>392</v>
      </c>
      <c r="F90" s="124" t="s">
        <v>391</v>
      </c>
      <c r="G90" s="3" t="s">
        <v>516</v>
      </c>
      <c r="H90" s="3" t="s">
        <v>517</v>
      </c>
      <c r="I90" s="3" t="s">
        <v>396</v>
      </c>
      <c r="J90" s="3" t="s">
        <v>391</v>
      </c>
      <c r="K90" s="327"/>
    </row>
    <row r="91" spans="1:11" ht="72">
      <c r="A91" s="333" t="s">
        <v>481</v>
      </c>
      <c r="B91" s="335" t="s">
        <v>132</v>
      </c>
      <c r="C91" s="51" t="s">
        <v>133</v>
      </c>
      <c r="D91" s="51" t="s">
        <v>414</v>
      </c>
      <c r="E91" s="16">
        <v>1</v>
      </c>
      <c r="F91" s="51" t="s">
        <v>665</v>
      </c>
      <c r="G91" s="22">
        <v>0</v>
      </c>
      <c r="H91" s="16">
        <v>1</v>
      </c>
      <c r="I91" s="93"/>
      <c r="J91" s="93"/>
      <c r="K91" s="51" t="s">
        <v>131</v>
      </c>
    </row>
    <row r="92" spans="1:11" ht="36">
      <c r="A92" s="333"/>
      <c r="B92" s="335"/>
      <c r="C92" s="51" t="s">
        <v>685</v>
      </c>
      <c r="D92" s="51" t="s">
        <v>664</v>
      </c>
      <c r="E92" s="16" t="s">
        <v>398</v>
      </c>
      <c r="F92" s="51"/>
      <c r="G92" s="22">
        <v>0</v>
      </c>
      <c r="H92" s="16">
        <v>1</v>
      </c>
      <c r="I92" s="93"/>
      <c r="J92" s="93"/>
      <c r="K92" s="51"/>
    </row>
    <row r="93" spans="1:11" ht="60">
      <c r="A93" s="333"/>
      <c r="B93" s="335"/>
      <c r="C93" s="21" t="s">
        <v>134</v>
      </c>
      <c r="D93" s="21" t="s">
        <v>135</v>
      </c>
      <c r="E93" s="131" t="s">
        <v>413</v>
      </c>
      <c r="F93" s="4" t="s">
        <v>533</v>
      </c>
      <c r="G93" s="22">
        <v>0</v>
      </c>
      <c r="H93" s="16">
        <v>1</v>
      </c>
      <c r="I93" s="51"/>
      <c r="J93" s="51"/>
      <c r="K93" s="51" t="s">
        <v>131</v>
      </c>
    </row>
    <row r="94" spans="1:11" ht="79.5" customHeight="1">
      <c r="A94" s="333"/>
      <c r="B94" s="51" t="s">
        <v>136</v>
      </c>
      <c r="C94" s="125" t="s">
        <v>137</v>
      </c>
      <c r="D94" s="125" t="s">
        <v>138</v>
      </c>
      <c r="E94" s="131" t="s">
        <v>417</v>
      </c>
      <c r="F94" s="4" t="s">
        <v>712</v>
      </c>
      <c r="G94" s="23">
        <v>0</v>
      </c>
      <c r="H94" s="19">
        <v>1</v>
      </c>
      <c r="I94" s="51"/>
      <c r="J94" s="51"/>
      <c r="K94" s="51" t="s">
        <v>131</v>
      </c>
    </row>
    <row r="95" spans="1:11" ht="84">
      <c r="A95" s="335"/>
      <c r="B95" s="51" t="s">
        <v>209</v>
      </c>
      <c r="C95" s="125" t="s">
        <v>521</v>
      </c>
      <c r="D95" s="125" t="s">
        <v>139</v>
      </c>
      <c r="E95" s="131" t="s">
        <v>711</v>
      </c>
      <c r="F95" s="4" t="s">
        <v>415</v>
      </c>
      <c r="G95" s="23">
        <v>0</v>
      </c>
      <c r="H95" s="19">
        <v>1</v>
      </c>
      <c r="I95" s="51"/>
      <c r="J95" s="51"/>
      <c r="K95" s="51" t="s">
        <v>131</v>
      </c>
    </row>
    <row r="96" spans="1:11" ht="48">
      <c r="A96" s="335"/>
      <c r="B96" s="51" t="s">
        <v>140</v>
      </c>
      <c r="C96" s="125" t="s">
        <v>141</v>
      </c>
      <c r="D96" s="125" t="s">
        <v>142</v>
      </c>
      <c r="E96" s="131" t="s">
        <v>418</v>
      </c>
      <c r="F96" s="4" t="s">
        <v>416</v>
      </c>
      <c r="G96" s="23">
        <v>0</v>
      </c>
      <c r="H96" s="16">
        <v>1</v>
      </c>
      <c r="I96" s="51"/>
      <c r="J96" s="51"/>
      <c r="K96" s="51" t="s">
        <v>131</v>
      </c>
    </row>
    <row r="97" spans="1:11" ht="78" customHeight="1">
      <c r="A97" s="335"/>
      <c r="B97" s="51" t="s">
        <v>143</v>
      </c>
      <c r="C97" s="125" t="s">
        <v>144</v>
      </c>
      <c r="D97" s="125" t="s">
        <v>145</v>
      </c>
      <c r="E97" s="19">
        <v>0.9</v>
      </c>
      <c r="F97" s="4" t="s">
        <v>713</v>
      </c>
      <c r="G97" s="23">
        <v>0</v>
      </c>
      <c r="H97" s="16">
        <v>1</v>
      </c>
      <c r="I97" s="16"/>
      <c r="J97" s="16"/>
      <c r="K97" s="51" t="s">
        <v>131</v>
      </c>
    </row>
    <row r="98" spans="1:11" ht="54.75" customHeight="1">
      <c r="A98" s="366"/>
      <c r="B98" s="125" t="s">
        <v>339</v>
      </c>
      <c r="C98" s="125" t="s">
        <v>358</v>
      </c>
      <c r="D98" s="125" t="s">
        <v>340</v>
      </c>
      <c r="E98" s="131">
        <v>1</v>
      </c>
      <c r="F98" s="4"/>
      <c r="G98" s="23">
        <v>0</v>
      </c>
      <c r="H98" s="23">
        <v>1</v>
      </c>
      <c r="I98" s="23"/>
      <c r="J98" s="23"/>
      <c r="K98" s="51" t="s">
        <v>338</v>
      </c>
    </row>
    <row r="99" spans="1:11" ht="36">
      <c r="A99" s="333" t="s">
        <v>146</v>
      </c>
      <c r="B99" s="28" t="s">
        <v>66</v>
      </c>
      <c r="C99" s="128" t="s">
        <v>67</v>
      </c>
      <c r="D99" s="128" t="s">
        <v>68</v>
      </c>
      <c r="E99" s="27">
        <v>0.8</v>
      </c>
      <c r="F99" s="4"/>
      <c r="G99" s="23">
        <v>0</v>
      </c>
      <c r="H99" s="9">
        <v>1</v>
      </c>
      <c r="I99" s="9"/>
      <c r="J99" s="9"/>
      <c r="K99" s="28" t="s">
        <v>69</v>
      </c>
    </row>
    <row r="100" spans="1:11" ht="61.5" customHeight="1">
      <c r="A100" s="334"/>
      <c r="B100" s="28" t="s">
        <v>70</v>
      </c>
      <c r="C100" s="128" t="s">
        <v>71</v>
      </c>
      <c r="D100" s="128" t="s">
        <v>72</v>
      </c>
      <c r="E100" s="27">
        <v>1</v>
      </c>
      <c r="F100" s="4" t="s">
        <v>420</v>
      </c>
      <c r="G100" s="23">
        <v>0</v>
      </c>
      <c r="H100" s="9">
        <v>1</v>
      </c>
      <c r="I100" s="9"/>
      <c r="J100" s="9"/>
      <c r="K100" s="28" t="s">
        <v>69</v>
      </c>
    </row>
    <row r="101" spans="1:11" s="17" customFormat="1" ht="24" customHeight="1">
      <c r="A101" s="364" t="s">
        <v>371</v>
      </c>
      <c r="B101" s="364"/>
      <c r="C101" s="364"/>
      <c r="D101" s="364"/>
      <c r="E101" s="364"/>
      <c r="F101" s="364"/>
      <c r="G101" s="364"/>
      <c r="H101" s="364"/>
      <c r="I101" s="364"/>
      <c r="J101" s="364"/>
      <c r="K101" s="364"/>
    </row>
    <row r="102" spans="1:11" s="17" customFormat="1" ht="36" customHeight="1">
      <c r="A102" s="365" t="s">
        <v>534</v>
      </c>
      <c r="B102" s="365"/>
      <c r="C102" s="365"/>
      <c r="D102" s="365"/>
      <c r="E102" s="365"/>
      <c r="F102" s="365"/>
      <c r="G102" s="365"/>
      <c r="H102" s="365"/>
      <c r="I102" s="365"/>
      <c r="J102" s="365"/>
      <c r="K102" s="365"/>
    </row>
    <row r="103" spans="1:11" s="33" customFormat="1" ht="35.25" customHeight="1">
      <c r="A103" s="46" t="s">
        <v>477</v>
      </c>
      <c r="B103" s="327" t="s">
        <v>479</v>
      </c>
      <c r="C103" s="327" t="s">
        <v>514</v>
      </c>
      <c r="D103" s="327" t="s">
        <v>3</v>
      </c>
      <c r="E103" s="327" t="s">
        <v>528</v>
      </c>
      <c r="F103" s="327"/>
      <c r="G103" s="344" t="s">
        <v>515</v>
      </c>
      <c r="H103" s="345"/>
      <c r="I103" s="345"/>
      <c r="J103" s="346"/>
      <c r="K103" s="327" t="s">
        <v>485</v>
      </c>
    </row>
    <row r="104" spans="1:11" s="33" customFormat="1" ht="36">
      <c r="A104" s="46" t="s">
        <v>478</v>
      </c>
      <c r="B104" s="327"/>
      <c r="C104" s="327"/>
      <c r="D104" s="327"/>
      <c r="E104" s="124" t="s">
        <v>392</v>
      </c>
      <c r="F104" s="124" t="s">
        <v>391</v>
      </c>
      <c r="G104" s="3" t="s">
        <v>516</v>
      </c>
      <c r="H104" s="3" t="s">
        <v>517</v>
      </c>
      <c r="I104" s="3" t="s">
        <v>396</v>
      </c>
      <c r="J104" s="3" t="s">
        <v>391</v>
      </c>
      <c r="K104" s="327"/>
    </row>
    <row r="105" spans="1:11" s="15" customFormat="1" ht="276" customHeight="1">
      <c r="A105" s="334" t="s">
        <v>482</v>
      </c>
      <c r="B105" s="352" t="s">
        <v>363</v>
      </c>
      <c r="C105" s="386" t="s">
        <v>364</v>
      </c>
      <c r="D105" s="128" t="s">
        <v>365</v>
      </c>
      <c r="E105" s="128">
        <v>20</v>
      </c>
      <c r="F105" s="128" t="s">
        <v>686</v>
      </c>
      <c r="G105" s="66">
        <v>8</v>
      </c>
      <c r="H105" s="143" t="s">
        <v>687</v>
      </c>
      <c r="I105" s="142" t="s">
        <v>764</v>
      </c>
      <c r="J105" s="143" t="s">
        <v>765</v>
      </c>
      <c r="K105" s="128" t="s">
        <v>366</v>
      </c>
    </row>
    <row r="106" spans="1:11" s="15" customFormat="1" ht="163.5" customHeight="1">
      <c r="A106" s="352"/>
      <c r="B106" s="352"/>
      <c r="C106" s="386"/>
      <c r="D106" s="128" t="s">
        <v>472</v>
      </c>
      <c r="E106" s="128">
        <v>8</v>
      </c>
      <c r="F106" s="128" t="s">
        <v>688</v>
      </c>
      <c r="G106" s="66">
        <v>6</v>
      </c>
      <c r="H106" s="143" t="s">
        <v>687</v>
      </c>
      <c r="I106" s="143" t="s">
        <v>766</v>
      </c>
      <c r="J106" s="143" t="s">
        <v>767</v>
      </c>
      <c r="K106" s="128" t="s">
        <v>366</v>
      </c>
    </row>
    <row r="107" spans="1:11" s="15" customFormat="1" ht="71.25" customHeight="1">
      <c r="A107" s="352"/>
      <c r="B107" s="352"/>
      <c r="C107" s="386"/>
      <c r="D107" s="128" t="s">
        <v>367</v>
      </c>
      <c r="E107" s="128">
        <v>0</v>
      </c>
      <c r="F107" s="128" t="s">
        <v>689</v>
      </c>
      <c r="G107" s="66">
        <v>0</v>
      </c>
      <c r="H107" s="143" t="s">
        <v>687</v>
      </c>
      <c r="I107" s="143" t="s">
        <v>768</v>
      </c>
      <c r="J107" s="143" t="s">
        <v>769</v>
      </c>
      <c r="K107" s="128" t="s">
        <v>366</v>
      </c>
    </row>
    <row r="108" spans="1:11" s="15" customFormat="1" ht="149.25" customHeight="1">
      <c r="A108" s="352"/>
      <c r="B108" s="352"/>
      <c r="C108" s="386"/>
      <c r="D108" s="128" t="s">
        <v>368</v>
      </c>
      <c r="E108" s="128" t="s">
        <v>423</v>
      </c>
      <c r="F108" s="128" t="s">
        <v>690</v>
      </c>
      <c r="G108" s="66">
        <v>0</v>
      </c>
      <c r="H108" s="143" t="s">
        <v>687</v>
      </c>
      <c r="I108" s="143" t="s">
        <v>770</v>
      </c>
      <c r="J108" s="143" t="s">
        <v>771</v>
      </c>
      <c r="K108" s="128" t="s">
        <v>366</v>
      </c>
    </row>
    <row r="109" spans="1:11" s="15" customFormat="1" ht="126.75" customHeight="1">
      <c r="A109" s="352"/>
      <c r="B109" s="352"/>
      <c r="C109" s="128" t="s">
        <v>369</v>
      </c>
      <c r="D109" s="128" t="s">
        <v>370</v>
      </c>
      <c r="E109" s="128" t="s">
        <v>424</v>
      </c>
      <c r="F109" s="128" t="s">
        <v>691</v>
      </c>
      <c r="G109" s="66">
        <v>65</v>
      </c>
      <c r="H109" s="27">
        <v>1</v>
      </c>
      <c r="I109" s="143" t="s">
        <v>772</v>
      </c>
      <c r="J109" s="143" t="s">
        <v>773</v>
      </c>
      <c r="K109" s="128" t="s">
        <v>366</v>
      </c>
    </row>
    <row r="110" spans="1:11" ht="63" customHeight="1">
      <c r="A110" s="352"/>
      <c r="B110" s="128" t="s">
        <v>66</v>
      </c>
      <c r="C110" s="128" t="s">
        <v>67</v>
      </c>
      <c r="D110" s="128" t="s">
        <v>68</v>
      </c>
      <c r="E110" s="42">
        <v>1</v>
      </c>
      <c r="F110" s="128" t="s">
        <v>692</v>
      </c>
      <c r="G110" s="27">
        <v>0.4</v>
      </c>
      <c r="H110" s="27">
        <v>1</v>
      </c>
      <c r="I110" s="82" t="s">
        <v>774</v>
      </c>
      <c r="J110" s="143" t="s">
        <v>775</v>
      </c>
      <c r="K110" s="128" t="s">
        <v>471</v>
      </c>
    </row>
    <row r="111" spans="1:11" ht="119.25" customHeight="1">
      <c r="A111" s="352"/>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367" t="s">
        <v>272</v>
      </c>
      <c r="B113" s="367"/>
      <c r="C113" s="367"/>
      <c r="D113" s="367"/>
      <c r="E113" s="367"/>
      <c r="F113" s="367"/>
      <c r="G113" s="367"/>
      <c r="H113" s="367"/>
      <c r="I113" s="367"/>
      <c r="J113" s="367"/>
      <c r="K113" s="367"/>
    </row>
    <row r="114" spans="1:11" s="17" customFormat="1" ht="32.25" customHeight="1">
      <c r="A114" s="377" t="s">
        <v>293</v>
      </c>
      <c r="B114" s="377"/>
      <c r="C114" s="377"/>
      <c r="D114" s="377"/>
      <c r="E114" s="377"/>
      <c r="F114" s="377"/>
      <c r="G114" s="377"/>
      <c r="H114" s="377"/>
      <c r="I114" s="377"/>
      <c r="J114" s="377"/>
      <c r="K114" s="377"/>
    </row>
    <row r="115" spans="1:11" s="33" customFormat="1" ht="35.25" customHeight="1">
      <c r="A115" s="46" t="s">
        <v>477</v>
      </c>
      <c r="B115" s="327" t="s">
        <v>479</v>
      </c>
      <c r="C115" s="327" t="s">
        <v>514</v>
      </c>
      <c r="D115" s="327" t="s">
        <v>3</v>
      </c>
      <c r="E115" s="327" t="s">
        <v>528</v>
      </c>
      <c r="F115" s="327"/>
      <c r="G115" s="344" t="s">
        <v>515</v>
      </c>
      <c r="H115" s="345"/>
      <c r="I115" s="345"/>
      <c r="J115" s="346"/>
      <c r="K115" s="327" t="s">
        <v>485</v>
      </c>
    </row>
    <row r="116" spans="1:11" s="33" customFormat="1" ht="36">
      <c r="A116" s="46" t="s">
        <v>478</v>
      </c>
      <c r="B116" s="327"/>
      <c r="C116" s="327"/>
      <c r="D116" s="327"/>
      <c r="E116" s="124" t="s">
        <v>392</v>
      </c>
      <c r="F116" s="124" t="s">
        <v>391</v>
      </c>
      <c r="G116" s="3" t="s">
        <v>516</v>
      </c>
      <c r="H116" s="3" t="s">
        <v>517</v>
      </c>
      <c r="I116" s="3" t="s">
        <v>396</v>
      </c>
      <c r="J116" s="3" t="s">
        <v>391</v>
      </c>
      <c r="K116" s="327"/>
    </row>
    <row r="117" spans="1:11" s="14" customFormat="1" ht="88.5" customHeight="1">
      <c r="A117" s="352" t="s">
        <v>432</v>
      </c>
      <c r="B117" s="352" t="s">
        <v>597</v>
      </c>
      <c r="C117" s="352" t="s">
        <v>357</v>
      </c>
      <c r="D117" s="128" t="s">
        <v>596</v>
      </c>
      <c r="E117" s="87" t="s">
        <v>610</v>
      </c>
      <c r="F117" s="128" t="s">
        <v>625</v>
      </c>
      <c r="G117" s="88">
        <v>0</v>
      </c>
      <c r="H117" s="89">
        <v>6547040539</v>
      </c>
      <c r="I117" s="89"/>
      <c r="J117" s="89"/>
      <c r="K117" s="128" t="s">
        <v>611</v>
      </c>
    </row>
    <row r="118" spans="1:11" s="14" customFormat="1" ht="108">
      <c r="A118" s="352"/>
      <c r="B118" s="352"/>
      <c r="C118" s="352"/>
      <c r="D118" s="128" t="s">
        <v>476</v>
      </c>
      <c r="E118" s="27" t="s">
        <v>612</v>
      </c>
      <c r="F118" s="128" t="s">
        <v>694</v>
      </c>
      <c r="G118" s="66">
        <v>0</v>
      </c>
      <c r="H118" s="27">
        <v>0.5</v>
      </c>
      <c r="I118" s="90"/>
      <c r="J118" s="90"/>
      <c r="K118" s="128" t="s">
        <v>486</v>
      </c>
    </row>
    <row r="119" spans="1:11" s="14" customFormat="1" ht="72">
      <c r="A119" s="352"/>
      <c r="B119" s="352"/>
      <c r="C119" s="352"/>
      <c r="D119" s="128" t="s">
        <v>484</v>
      </c>
      <c r="E119" s="27" t="s">
        <v>613</v>
      </c>
      <c r="F119" s="128" t="s">
        <v>614</v>
      </c>
      <c r="G119" s="66">
        <v>0</v>
      </c>
      <c r="H119" s="27">
        <v>0.8</v>
      </c>
      <c r="I119" s="90"/>
      <c r="J119" s="90"/>
      <c r="K119" s="128" t="s">
        <v>486</v>
      </c>
    </row>
    <row r="120" spans="1:11" s="14" customFormat="1" ht="69.75" customHeight="1">
      <c r="A120" s="363"/>
      <c r="B120" s="128" t="s">
        <v>273</v>
      </c>
      <c r="C120" s="128" t="s">
        <v>274</v>
      </c>
      <c r="D120" s="128" t="s">
        <v>275</v>
      </c>
      <c r="E120" s="27">
        <v>1</v>
      </c>
      <c r="F120" s="125" t="s">
        <v>624</v>
      </c>
      <c r="G120" s="27">
        <v>0.7</v>
      </c>
      <c r="H120" s="66" t="s">
        <v>276</v>
      </c>
      <c r="I120" s="91"/>
      <c r="J120" s="91"/>
      <c r="K120" s="128" t="s">
        <v>361</v>
      </c>
    </row>
    <row r="121" spans="1:11" s="14" customFormat="1" ht="113.25" customHeight="1">
      <c r="A121" s="363"/>
      <c r="B121" s="128" t="s">
        <v>277</v>
      </c>
      <c r="C121" s="128" t="s">
        <v>278</v>
      </c>
      <c r="D121" s="128" t="s">
        <v>430</v>
      </c>
      <c r="E121" s="27">
        <v>0.9</v>
      </c>
      <c r="F121" s="125" t="s">
        <v>695</v>
      </c>
      <c r="G121" s="27">
        <v>0.9</v>
      </c>
      <c r="H121" s="27">
        <v>1</v>
      </c>
      <c r="I121" s="128"/>
      <c r="J121" s="128"/>
      <c r="K121" s="128" t="s">
        <v>487</v>
      </c>
    </row>
    <row r="122" spans="1:11" s="14" customFormat="1" ht="104.25" customHeight="1">
      <c r="A122" s="363"/>
      <c r="B122" s="128" t="s">
        <v>279</v>
      </c>
      <c r="C122" s="128" t="s">
        <v>280</v>
      </c>
      <c r="D122" s="128" t="s">
        <v>281</v>
      </c>
      <c r="E122" s="88" t="s">
        <v>425</v>
      </c>
      <c r="F122" s="125" t="s">
        <v>426</v>
      </c>
      <c r="G122" s="66">
        <v>0</v>
      </c>
      <c r="H122" s="27">
        <v>1</v>
      </c>
      <c r="I122" s="88"/>
      <c r="J122" s="88"/>
      <c r="K122" s="128" t="s">
        <v>488</v>
      </c>
    </row>
    <row r="123" spans="1:11" s="14" customFormat="1" ht="90" customHeight="1">
      <c r="A123" s="363"/>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63"/>
      <c r="B124" s="26" t="s">
        <v>285</v>
      </c>
      <c r="C124" s="128" t="s">
        <v>286</v>
      </c>
      <c r="D124" s="128" t="s">
        <v>287</v>
      </c>
      <c r="E124" s="128" t="s">
        <v>616</v>
      </c>
      <c r="F124" s="125" t="s">
        <v>535</v>
      </c>
      <c r="G124" s="66">
        <v>0.5</v>
      </c>
      <c r="H124" s="27">
        <v>1</v>
      </c>
      <c r="I124" s="128"/>
      <c r="J124" s="128"/>
      <c r="K124" s="128" t="s">
        <v>489</v>
      </c>
    </row>
    <row r="125" spans="1:11" s="14" customFormat="1" ht="96">
      <c r="A125" s="363"/>
      <c r="B125" s="352" t="s">
        <v>288</v>
      </c>
      <c r="C125" s="128" t="s">
        <v>289</v>
      </c>
      <c r="D125" s="128" t="s">
        <v>290</v>
      </c>
      <c r="E125" s="128">
        <v>0</v>
      </c>
      <c r="F125" s="128" t="s">
        <v>490</v>
      </c>
      <c r="G125" s="66">
        <v>0</v>
      </c>
      <c r="H125" s="66" t="s">
        <v>276</v>
      </c>
      <c r="I125" s="128"/>
      <c r="J125" s="128"/>
      <c r="K125" s="128" t="s">
        <v>491</v>
      </c>
    </row>
    <row r="126" spans="1:11" s="14" customFormat="1" ht="48">
      <c r="A126" s="363"/>
      <c r="B126" s="352"/>
      <c r="C126" s="128" t="s">
        <v>291</v>
      </c>
      <c r="D126" s="128" t="s">
        <v>292</v>
      </c>
      <c r="E126" s="128">
        <v>0</v>
      </c>
      <c r="F126" s="128" t="s">
        <v>431</v>
      </c>
      <c r="G126" s="66">
        <v>0</v>
      </c>
      <c r="H126" s="66" t="s">
        <v>276</v>
      </c>
      <c r="I126" s="94"/>
      <c r="J126" s="94"/>
      <c r="K126" s="128" t="s">
        <v>361</v>
      </c>
    </row>
    <row r="127" spans="1:11" s="14" customFormat="1" ht="353.25" customHeight="1">
      <c r="A127" s="363"/>
      <c r="B127" s="128" t="s">
        <v>359</v>
      </c>
      <c r="C127" s="128" t="s">
        <v>428</v>
      </c>
      <c r="D127" s="128" t="s">
        <v>598</v>
      </c>
      <c r="E127" s="126" t="s">
        <v>706</v>
      </c>
      <c r="F127" s="126" t="s">
        <v>666</v>
      </c>
      <c r="G127" s="66">
        <v>0</v>
      </c>
      <c r="H127" s="66" t="s">
        <v>429</v>
      </c>
      <c r="I127" s="128"/>
      <c r="J127" s="128"/>
      <c r="K127" s="128" t="s">
        <v>360</v>
      </c>
    </row>
    <row r="128" spans="1:11" ht="48" customHeight="1">
      <c r="A128" s="363"/>
      <c r="B128" s="128" t="s">
        <v>66</v>
      </c>
      <c r="C128" s="128" t="s">
        <v>67</v>
      </c>
      <c r="D128" s="128" t="s">
        <v>68</v>
      </c>
      <c r="E128" s="42">
        <v>0.7</v>
      </c>
      <c r="F128" s="128" t="s">
        <v>594</v>
      </c>
      <c r="G128" s="66">
        <v>0</v>
      </c>
      <c r="H128" s="27">
        <v>0.7</v>
      </c>
      <c r="I128" s="128"/>
      <c r="J128" s="128"/>
      <c r="K128" s="128" t="s">
        <v>69</v>
      </c>
    </row>
    <row r="129" spans="1:11" ht="57" customHeight="1">
      <c r="A129" s="363"/>
      <c r="B129" s="128" t="s">
        <v>70</v>
      </c>
      <c r="C129" s="128" t="s">
        <v>71</v>
      </c>
      <c r="D129" s="128" t="s">
        <v>72</v>
      </c>
      <c r="E129" s="42">
        <v>1</v>
      </c>
      <c r="F129" s="128" t="s">
        <v>595</v>
      </c>
      <c r="G129" s="66">
        <v>0</v>
      </c>
      <c r="H129" s="27">
        <v>1</v>
      </c>
      <c r="I129" s="128"/>
      <c r="J129" s="128"/>
      <c r="K129" s="128" t="s">
        <v>69</v>
      </c>
    </row>
    <row r="130" spans="1:11" s="8" customFormat="1" ht="36" customHeight="1">
      <c r="A130" s="374" t="s">
        <v>483</v>
      </c>
      <c r="B130" s="375"/>
      <c r="C130" s="375"/>
      <c r="D130" s="375"/>
      <c r="E130" s="375"/>
      <c r="F130" s="375"/>
      <c r="G130" s="375"/>
      <c r="H130" s="375"/>
      <c r="I130" s="375"/>
      <c r="J130" s="375"/>
      <c r="K130" s="375"/>
    </row>
    <row r="131" spans="1:11" s="176" customFormat="1" ht="25.5" customHeight="1">
      <c r="A131" s="404" t="s">
        <v>294</v>
      </c>
      <c r="B131" s="404"/>
      <c r="C131" s="404"/>
      <c r="D131" s="404"/>
      <c r="E131" s="404"/>
      <c r="F131" s="404"/>
      <c r="G131" s="404"/>
      <c r="H131" s="404"/>
      <c r="I131" s="404"/>
      <c r="J131" s="404"/>
      <c r="K131" s="404"/>
    </row>
    <row r="132" spans="1:11" s="176" customFormat="1" ht="48.75" customHeight="1">
      <c r="A132" s="405" t="s">
        <v>522</v>
      </c>
      <c r="B132" s="405"/>
      <c r="C132" s="405"/>
      <c r="D132" s="405"/>
      <c r="E132" s="405"/>
      <c r="F132" s="405"/>
      <c r="G132" s="405"/>
      <c r="H132" s="405"/>
      <c r="I132" s="405"/>
      <c r="J132" s="405"/>
      <c r="K132" s="405"/>
    </row>
    <row r="133" spans="1:11" s="178" customFormat="1" ht="35.25" customHeight="1">
      <c r="A133" s="177" t="s">
        <v>477</v>
      </c>
      <c r="B133" s="406" t="s">
        <v>479</v>
      </c>
      <c r="C133" s="406" t="s">
        <v>514</v>
      </c>
      <c r="D133" s="406" t="s">
        <v>3</v>
      </c>
      <c r="E133" s="406" t="s">
        <v>528</v>
      </c>
      <c r="F133" s="406"/>
      <c r="G133" s="407" t="s">
        <v>515</v>
      </c>
      <c r="H133" s="408"/>
      <c r="I133" s="408"/>
      <c r="J133" s="409"/>
      <c r="K133" s="406" t="s">
        <v>394</v>
      </c>
    </row>
    <row r="134" spans="1:11" s="178" customFormat="1" ht="36">
      <c r="A134" s="177" t="s">
        <v>478</v>
      </c>
      <c r="B134" s="406"/>
      <c r="C134" s="406"/>
      <c r="D134" s="406"/>
      <c r="E134" s="179" t="s">
        <v>392</v>
      </c>
      <c r="F134" s="179" t="s">
        <v>391</v>
      </c>
      <c r="G134" s="180" t="s">
        <v>516</v>
      </c>
      <c r="H134" s="180" t="s">
        <v>517</v>
      </c>
      <c r="I134" s="180" t="s">
        <v>396</v>
      </c>
      <c r="J134" s="180" t="s">
        <v>391</v>
      </c>
      <c r="K134" s="406"/>
    </row>
    <row r="135" spans="1:11" s="176" customFormat="1" ht="228.75" customHeight="1">
      <c r="A135" s="395" t="s">
        <v>84</v>
      </c>
      <c r="B135" s="399" t="s">
        <v>295</v>
      </c>
      <c r="C135" s="399" t="s">
        <v>385</v>
      </c>
      <c r="D135" s="399" t="s">
        <v>599</v>
      </c>
      <c r="E135" s="399" t="s">
        <v>435</v>
      </c>
      <c r="F135" s="181" t="s">
        <v>601</v>
      </c>
      <c r="G135" s="402">
        <v>0</v>
      </c>
      <c r="H135" s="397">
        <v>1</v>
      </c>
      <c r="I135" s="398"/>
      <c r="J135" s="182"/>
      <c r="K135" s="399" t="s">
        <v>600</v>
      </c>
    </row>
    <row r="136" spans="1:11" s="176" customFormat="1" ht="193.5" customHeight="1">
      <c r="A136" s="395"/>
      <c r="B136" s="399"/>
      <c r="C136" s="399"/>
      <c r="D136" s="399"/>
      <c r="E136" s="399"/>
      <c r="F136" s="183" t="s">
        <v>602</v>
      </c>
      <c r="G136" s="402"/>
      <c r="H136" s="397"/>
      <c r="I136" s="398"/>
      <c r="J136" s="182"/>
      <c r="K136" s="399"/>
    </row>
    <row r="137" spans="1:11" s="176" customFormat="1" ht="60">
      <c r="A137" s="396"/>
      <c r="B137" s="403" t="s">
        <v>296</v>
      </c>
      <c r="C137" s="181" t="s">
        <v>523</v>
      </c>
      <c r="D137" s="184" t="s">
        <v>297</v>
      </c>
      <c r="E137" s="184" t="s">
        <v>436</v>
      </c>
      <c r="F137" s="181" t="s">
        <v>603</v>
      </c>
      <c r="G137" s="185">
        <v>0</v>
      </c>
      <c r="H137" s="186">
        <v>1</v>
      </c>
      <c r="I137" s="184"/>
      <c r="J137" s="184"/>
      <c r="K137" s="184" t="s">
        <v>298</v>
      </c>
    </row>
    <row r="138" spans="1:11" s="176" customFormat="1" ht="119.25" customHeight="1">
      <c r="A138" s="396"/>
      <c r="B138" s="403"/>
      <c r="C138" s="181" t="s">
        <v>386</v>
      </c>
      <c r="D138" s="184" t="s">
        <v>390</v>
      </c>
      <c r="E138" s="184" t="s">
        <v>524</v>
      </c>
      <c r="F138" s="181" t="s">
        <v>525</v>
      </c>
      <c r="G138" s="185">
        <v>0</v>
      </c>
      <c r="H138" s="186">
        <v>1</v>
      </c>
      <c r="I138" s="184"/>
      <c r="J138" s="184"/>
      <c r="K138" s="184" t="s">
        <v>299</v>
      </c>
    </row>
    <row r="139" spans="1:11" s="176" customFormat="1" ht="185.25" customHeight="1">
      <c r="A139" s="396"/>
      <c r="B139" s="400" t="s">
        <v>300</v>
      </c>
      <c r="C139" s="400" t="s">
        <v>387</v>
      </c>
      <c r="D139" s="400" t="s">
        <v>301</v>
      </c>
      <c r="E139" s="400" t="s">
        <v>604</v>
      </c>
      <c r="F139" s="181" t="s">
        <v>696</v>
      </c>
      <c r="G139" s="400">
        <v>0</v>
      </c>
      <c r="H139" s="400">
        <v>1</v>
      </c>
      <c r="I139" s="400"/>
      <c r="J139" s="181"/>
      <c r="K139" s="400" t="s">
        <v>302</v>
      </c>
    </row>
    <row r="140" spans="1:11" s="176" customFormat="1" ht="260.25" customHeight="1">
      <c r="A140" s="396"/>
      <c r="B140" s="401"/>
      <c r="C140" s="401"/>
      <c r="D140" s="401"/>
      <c r="E140" s="401"/>
      <c r="F140" s="181" t="s">
        <v>667</v>
      </c>
      <c r="G140" s="401"/>
      <c r="H140" s="401"/>
      <c r="I140" s="401"/>
      <c r="J140" s="187"/>
      <c r="K140" s="401"/>
    </row>
    <row r="141" spans="1:11" s="176" customFormat="1" ht="84">
      <c r="A141" s="396"/>
      <c r="B141" s="400" t="s">
        <v>303</v>
      </c>
      <c r="C141" s="184" t="s">
        <v>304</v>
      </c>
      <c r="D141" s="184" t="s">
        <v>305</v>
      </c>
      <c r="E141" s="184" t="s">
        <v>417</v>
      </c>
      <c r="F141" s="184" t="s">
        <v>433</v>
      </c>
      <c r="G141" s="188">
        <v>0</v>
      </c>
      <c r="H141" s="189"/>
      <c r="I141" s="189"/>
      <c r="J141" s="189"/>
      <c r="K141" s="184" t="s">
        <v>606</v>
      </c>
    </row>
    <row r="142" spans="1:11" s="176" customFormat="1" ht="57.75" customHeight="1">
      <c r="A142" s="396"/>
      <c r="B142" s="400"/>
      <c r="C142" s="184" t="s">
        <v>389</v>
      </c>
      <c r="D142" s="184" t="s">
        <v>388</v>
      </c>
      <c r="E142" s="184" t="s">
        <v>417</v>
      </c>
      <c r="F142" s="184" t="s">
        <v>668</v>
      </c>
      <c r="G142" s="188"/>
      <c r="H142" s="189"/>
      <c r="I142" s="189"/>
      <c r="J142" s="189"/>
      <c r="K142" s="184" t="s">
        <v>308</v>
      </c>
    </row>
    <row r="143" spans="1:11" s="176" customFormat="1" ht="48">
      <c r="A143" s="396"/>
      <c r="B143" s="400"/>
      <c r="C143" s="184" t="s">
        <v>306</v>
      </c>
      <c r="D143" s="184" t="s">
        <v>307</v>
      </c>
      <c r="E143" s="184" t="s">
        <v>425</v>
      </c>
      <c r="F143" s="184" t="s">
        <v>669</v>
      </c>
      <c r="G143" s="185">
        <v>0</v>
      </c>
      <c r="H143" s="186">
        <v>1</v>
      </c>
      <c r="I143" s="184"/>
      <c r="J143" s="184"/>
      <c r="K143" s="184" t="s">
        <v>607</v>
      </c>
    </row>
    <row r="144" spans="1:11" s="176" customFormat="1" ht="84">
      <c r="A144" s="396"/>
      <c r="B144" s="401"/>
      <c r="C144" s="184" t="s">
        <v>697</v>
      </c>
      <c r="D144" s="184" t="s">
        <v>307</v>
      </c>
      <c r="E144" s="184" t="s">
        <v>425</v>
      </c>
      <c r="F144" s="184" t="s">
        <v>628</v>
      </c>
      <c r="G144" s="185">
        <v>0</v>
      </c>
      <c r="H144" s="186">
        <v>1</v>
      </c>
      <c r="I144" s="184"/>
      <c r="J144" s="184"/>
      <c r="K144" s="184" t="s">
        <v>607</v>
      </c>
    </row>
    <row r="145" spans="1:11" s="176" customFormat="1" ht="72">
      <c r="A145" s="396"/>
      <c r="B145" s="184" t="s">
        <v>309</v>
      </c>
      <c r="C145" s="184" t="s">
        <v>310</v>
      </c>
      <c r="D145" s="184" t="s">
        <v>311</v>
      </c>
      <c r="E145" s="184" t="s">
        <v>413</v>
      </c>
      <c r="F145" s="184" t="s">
        <v>434</v>
      </c>
      <c r="G145" s="185">
        <v>0</v>
      </c>
      <c r="H145" s="186">
        <v>1</v>
      </c>
      <c r="I145" s="184"/>
      <c r="J145" s="184"/>
      <c r="K145" s="184" t="s">
        <v>312</v>
      </c>
    </row>
    <row r="146" spans="1:11" s="176" customFormat="1" ht="48">
      <c r="A146" s="395" t="s">
        <v>84</v>
      </c>
      <c r="B146" s="400" t="s">
        <v>313</v>
      </c>
      <c r="C146" s="171" t="s">
        <v>314</v>
      </c>
      <c r="D146" s="184" t="s">
        <v>315</v>
      </c>
      <c r="E146" s="184">
        <v>1</v>
      </c>
      <c r="F146" s="184" t="s">
        <v>437</v>
      </c>
      <c r="G146" s="185">
        <v>0</v>
      </c>
      <c r="H146" s="185">
        <v>1</v>
      </c>
      <c r="I146" s="185"/>
      <c r="J146" s="185"/>
      <c r="K146" s="184" t="s">
        <v>316</v>
      </c>
    </row>
    <row r="147" spans="1:11" s="176" customFormat="1" ht="48" customHeight="1">
      <c r="A147" s="401"/>
      <c r="B147" s="396"/>
      <c r="C147" s="184" t="s">
        <v>317</v>
      </c>
      <c r="D147" s="184" t="s">
        <v>318</v>
      </c>
      <c r="E147" s="184" t="s">
        <v>422</v>
      </c>
      <c r="F147" s="184" t="s">
        <v>698</v>
      </c>
      <c r="G147" s="185">
        <v>0</v>
      </c>
      <c r="H147" s="186">
        <v>1</v>
      </c>
      <c r="I147" s="186"/>
      <c r="J147" s="186"/>
      <c r="K147" s="184" t="s">
        <v>319</v>
      </c>
    </row>
    <row r="148" spans="1:11" s="176" customFormat="1" ht="45" customHeight="1">
      <c r="A148" s="401"/>
      <c r="B148" s="396"/>
      <c r="C148" s="184" t="s">
        <v>320</v>
      </c>
      <c r="D148" s="184" t="s">
        <v>321</v>
      </c>
      <c r="E148" s="184">
        <v>1</v>
      </c>
      <c r="F148" s="184" t="s">
        <v>437</v>
      </c>
      <c r="G148" s="185">
        <v>0</v>
      </c>
      <c r="H148" s="185">
        <v>1</v>
      </c>
      <c r="I148" s="185"/>
      <c r="J148" s="185"/>
      <c r="K148" s="184" t="s">
        <v>322</v>
      </c>
    </row>
    <row r="149" spans="1:11" s="176" customFormat="1" ht="30.75" customHeight="1">
      <c r="A149" s="401"/>
      <c r="B149" s="396"/>
      <c r="C149" s="181" t="s">
        <v>323</v>
      </c>
      <c r="D149" s="181" t="s">
        <v>324</v>
      </c>
      <c r="E149" s="181">
        <v>1</v>
      </c>
      <c r="F149" s="184" t="s">
        <v>437</v>
      </c>
      <c r="G149" s="185">
        <v>0</v>
      </c>
      <c r="H149" s="185">
        <v>1</v>
      </c>
      <c r="I149" s="185"/>
      <c r="J149" s="185"/>
      <c r="K149" s="184" t="s">
        <v>325</v>
      </c>
    </row>
    <row r="150" spans="1:11" s="176" customFormat="1" ht="50.25" customHeight="1">
      <c r="A150" s="401"/>
      <c r="B150" s="401"/>
      <c r="C150" s="171" t="s">
        <v>71</v>
      </c>
      <c r="D150" s="171" t="s">
        <v>72</v>
      </c>
      <c r="E150" s="190">
        <v>1</v>
      </c>
      <c r="F150" s="181" t="s">
        <v>605</v>
      </c>
      <c r="G150" s="172">
        <v>0</v>
      </c>
      <c r="H150" s="191">
        <v>1</v>
      </c>
      <c r="I150" s="191"/>
      <c r="J150" s="191"/>
      <c r="K150" s="173" t="s">
        <v>69</v>
      </c>
    </row>
    <row r="151" spans="1:208" s="192" customFormat="1" ht="55.5" customHeight="1">
      <c r="A151" s="401"/>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361" t="s">
        <v>205</v>
      </c>
      <c r="B152" s="361"/>
      <c r="C152" s="361"/>
      <c r="D152" s="361"/>
      <c r="E152" s="361"/>
      <c r="F152" s="361"/>
      <c r="G152" s="361"/>
      <c r="H152" s="361"/>
      <c r="I152" s="361"/>
      <c r="J152" s="361"/>
      <c r="K152" s="36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34" t="s">
        <v>526</v>
      </c>
      <c r="B153" s="334"/>
      <c r="C153" s="334"/>
      <c r="D153" s="334"/>
      <c r="E153" s="334"/>
      <c r="F153" s="334"/>
      <c r="G153" s="334"/>
      <c r="H153" s="334"/>
      <c r="I153" s="334"/>
      <c r="J153" s="334"/>
      <c r="K153" s="33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327" t="s">
        <v>479</v>
      </c>
      <c r="C154" s="327" t="s">
        <v>514</v>
      </c>
      <c r="D154" s="327" t="s">
        <v>3</v>
      </c>
      <c r="E154" s="327" t="s">
        <v>528</v>
      </c>
      <c r="F154" s="327"/>
      <c r="G154" s="344" t="s">
        <v>515</v>
      </c>
      <c r="H154" s="345"/>
      <c r="I154" s="345"/>
      <c r="J154" s="346"/>
      <c r="K154" s="327" t="s">
        <v>394</v>
      </c>
    </row>
    <row r="155" spans="1:11" s="33" customFormat="1" ht="36">
      <c r="A155" s="75" t="s">
        <v>478</v>
      </c>
      <c r="B155" s="327"/>
      <c r="C155" s="327"/>
      <c r="D155" s="327"/>
      <c r="E155" s="124" t="s">
        <v>392</v>
      </c>
      <c r="F155" s="124" t="s">
        <v>391</v>
      </c>
      <c r="G155" s="3" t="s">
        <v>516</v>
      </c>
      <c r="H155" s="3" t="s">
        <v>517</v>
      </c>
      <c r="I155" s="3" t="s">
        <v>396</v>
      </c>
      <c r="J155" s="3" t="s">
        <v>391</v>
      </c>
      <c r="K155" s="327"/>
    </row>
    <row r="156" spans="1:212" s="14" customFormat="1" ht="85.5" customHeight="1">
      <c r="A156" s="332"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6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6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6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62"/>
      <c r="B160" s="125" t="s">
        <v>162</v>
      </c>
      <c r="C160" s="125" t="s">
        <v>163</v>
      </c>
      <c r="D160" s="4" t="s">
        <v>164</v>
      </c>
      <c r="E160" s="70" t="s">
        <v>441</v>
      </c>
      <c r="F160" s="126" t="s">
        <v>466</v>
      </c>
      <c r="G160" s="134">
        <v>0</v>
      </c>
      <c r="H160" s="132">
        <v>1</v>
      </c>
      <c r="I160" s="131"/>
      <c r="J160" s="131"/>
      <c r="K160" s="126" t="s">
        <v>158</v>
      </c>
    </row>
    <row r="161" spans="1:11" ht="120">
      <c r="A161" s="362"/>
      <c r="B161" s="71" t="s">
        <v>165</v>
      </c>
      <c r="C161" s="72" t="s">
        <v>166</v>
      </c>
      <c r="D161" s="4" t="s">
        <v>167</v>
      </c>
      <c r="E161" s="134">
        <v>3</v>
      </c>
      <c r="F161" s="126" t="s">
        <v>608</v>
      </c>
      <c r="G161" s="134">
        <v>0</v>
      </c>
      <c r="H161" s="134">
        <v>3</v>
      </c>
      <c r="I161" s="131"/>
      <c r="J161" s="131"/>
      <c r="K161" s="55" t="s">
        <v>168</v>
      </c>
    </row>
    <row r="162" spans="1:11" ht="108">
      <c r="A162" s="362"/>
      <c r="B162" s="71" t="s">
        <v>169</v>
      </c>
      <c r="C162" s="72" t="s">
        <v>170</v>
      </c>
      <c r="D162" s="4" t="s">
        <v>171</v>
      </c>
      <c r="E162" s="134">
        <v>1</v>
      </c>
      <c r="F162" s="126" t="s">
        <v>442</v>
      </c>
      <c r="G162" s="134">
        <v>0</v>
      </c>
      <c r="H162" s="134">
        <v>1</v>
      </c>
      <c r="I162" s="131"/>
      <c r="J162" s="131"/>
      <c r="K162" s="55" t="s">
        <v>103</v>
      </c>
    </row>
    <row r="163" spans="1:11" ht="108">
      <c r="A163" s="352" t="s">
        <v>439</v>
      </c>
      <c r="B163" s="73" t="s">
        <v>341</v>
      </c>
      <c r="C163" s="133" t="s">
        <v>172</v>
      </c>
      <c r="D163" s="4" t="s">
        <v>173</v>
      </c>
      <c r="E163" s="134">
        <v>1</v>
      </c>
      <c r="F163" s="131" t="s">
        <v>512</v>
      </c>
      <c r="G163" s="134">
        <v>0</v>
      </c>
      <c r="H163" s="134">
        <v>1</v>
      </c>
      <c r="I163" s="98"/>
      <c r="J163" s="98"/>
      <c r="K163" s="55" t="s">
        <v>174</v>
      </c>
    </row>
    <row r="164" spans="1:212" ht="56.25" customHeight="1">
      <c r="A164" s="352"/>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52"/>
      <c r="B165" s="126" t="s">
        <v>617</v>
      </c>
      <c r="C165" s="125" t="s">
        <v>618</v>
      </c>
      <c r="D165" s="4" t="s">
        <v>177</v>
      </c>
      <c r="E165" s="4">
        <v>1</v>
      </c>
      <c r="F165" s="125" t="s">
        <v>622</v>
      </c>
      <c r="G165" s="134">
        <v>0</v>
      </c>
      <c r="H165" s="134">
        <v>1</v>
      </c>
      <c r="I165" s="98"/>
      <c r="J165" s="98"/>
      <c r="K165" s="55" t="s">
        <v>178</v>
      </c>
    </row>
    <row r="166" spans="1:11" ht="216" customHeight="1">
      <c r="A166" s="352"/>
      <c r="B166" s="369" t="s">
        <v>179</v>
      </c>
      <c r="C166" s="368" t="s">
        <v>180</v>
      </c>
      <c r="D166" s="4" t="s">
        <v>176</v>
      </c>
      <c r="E166" s="4" t="s">
        <v>620</v>
      </c>
      <c r="F166" s="126" t="s">
        <v>699</v>
      </c>
      <c r="G166" s="134">
        <v>0</v>
      </c>
      <c r="H166" s="132">
        <v>1</v>
      </c>
      <c r="I166" s="125"/>
      <c r="J166" s="125"/>
      <c r="K166" s="55" t="s">
        <v>621</v>
      </c>
    </row>
    <row r="167" spans="1:11" ht="132.75" customHeight="1">
      <c r="A167" s="352"/>
      <c r="B167" s="369"/>
      <c r="C167" s="368"/>
      <c r="D167" s="4" t="s">
        <v>176</v>
      </c>
      <c r="E167" s="4" t="s">
        <v>510</v>
      </c>
      <c r="F167" s="126" t="s">
        <v>619</v>
      </c>
      <c r="G167" s="134">
        <v>0</v>
      </c>
      <c r="H167" s="132">
        <v>1</v>
      </c>
      <c r="I167" s="125"/>
      <c r="J167" s="125"/>
      <c r="K167" s="55" t="s">
        <v>621</v>
      </c>
    </row>
    <row r="168" spans="1:11" ht="120">
      <c r="A168" s="352"/>
      <c r="B168" s="74" t="s">
        <v>181</v>
      </c>
      <c r="C168" s="125" t="s">
        <v>182</v>
      </c>
      <c r="D168" s="4" t="s">
        <v>507</v>
      </c>
      <c r="E168" s="4">
        <v>1</v>
      </c>
      <c r="F168" s="126" t="s">
        <v>509</v>
      </c>
      <c r="G168" s="134">
        <v>0</v>
      </c>
      <c r="H168" s="134">
        <v>1</v>
      </c>
      <c r="I168" s="98"/>
      <c r="J168" s="98"/>
      <c r="K168" s="55" t="s">
        <v>508</v>
      </c>
    </row>
    <row r="169" spans="1:11" ht="144">
      <c r="A169" s="352"/>
      <c r="B169" s="125" t="s">
        <v>183</v>
      </c>
      <c r="C169" s="125" t="s">
        <v>184</v>
      </c>
      <c r="D169" s="4" t="s">
        <v>176</v>
      </c>
      <c r="E169" s="4" t="s">
        <v>419</v>
      </c>
      <c r="F169" s="126" t="s">
        <v>444</v>
      </c>
      <c r="G169" s="134">
        <v>0</v>
      </c>
      <c r="H169" s="132" t="s">
        <v>510</v>
      </c>
      <c r="I169" s="126"/>
      <c r="J169" s="126"/>
      <c r="K169" s="55" t="s">
        <v>174</v>
      </c>
    </row>
    <row r="170" spans="1:11" ht="60">
      <c r="A170" s="352"/>
      <c r="B170" s="125" t="s">
        <v>185</v>
      </c>
      <c r="C170" s="125" t="s">
        <v>186</v>
      </c>
      <c r="D170" s="125" t="s">
        <v>187</v>
      </c>
      <c r="E170" s="125">
        <v>1</v>
      </c>
      <c r="F170" s="126" t="s">
        <v>700</v>
      </c>
      <c r="G170" s="134">
        <v>0</v>
      </c>
      <c r="H170" s="134">
        <v>1</v>
      </c>
      <c r="I170" s="98"/>
      <c r="J170" s="98"/>
      <c r="K170" s="55" t="s">
        <v>174</v>
      </c>
    </row>
    <row r="171" spans="1:11" ht="48">
      <c r="A171" s="352"/>
      <c r="B171" s="125" t="s">
        <v>188</v>
      </c>
      <c r="C171" s="126" t="s">
        <v>189</v>
      </c>
      <c r="D171" s="125" t="s">
        <v>190</v>
      </c>
      <c r="E171" s="125" t="s">
        <v>436</v>
      </c>
      <c r="F171" s="126" t="s">
        <v>445</v>
      </c>
      <c r="G171" s="134">
        <v>0</v>
      </c>
      <c r="H171" s="125" t="s">
        <v>436</v>
      </c>
      <c r="I171" s="126"/>
      <c r="J171" s="126"/>
      <c r="K171" s="55" t="s">
        <v>174</v>
      </c>
    </row>
    <row r="172" spans="1:11" ht="36">
      <c r="A172" s="352"/>
      <c r="B172" s="125" t="s">
        <v>191</v>
      </c>
      <c r="C172" s="125" t="s">
        <v>192</v>
      </c>
      <c r="D172" s="71" t="s">
        <v>193</v>
      </c>
      <c r="E172" s="71">
        <v>1</v>
      </c>
      <c r="F172" s="126" t="s">
        <v>447</v>
      </c>
      <c r="G172" s="134">
        <v>0</v>
      </c>
      <c r="H172" s="134">
        <v>1</v>
      </c>
      <c r="I172" s="126"/>
      <c r="J172" s="126"/>
      <c r="K172" s="55" t="s">
        <v>174</v>
      </c>
    </row>
    <row r="173" spans="1:11" ht="48">
      <c r="A173" s="352"/>
      <c r="B173" s="125" t="s">
        <v>194</v>
      </c>
      <c r="C173" s="125" t="s">
        <v>195</v>
      </c>
      <c r="D173" s="126" t="s">
        <v>196</v>
      </c>
      <c r="E173" s="126">
        <v>1</v>
      </c>
      <c r="F173" s="74" t="s">
        <v>609</v>
      </c>
      <c r="G173" s="131">
        <v>0</v>
      </c>
      <c r="H173" s="131">
        <v>1</v>
      </c>
      <c r="I173" s="126"/>
      <c r="J173" s="126"/>
      <c r="K173" s="55" t="s">
        <v>174</v>
      </c>
    </row>
    <row r="174" spans="1:11" ht="36">
      <c r="A174" s="352" t="s">
        <v>197</v>
      </c>
      <c r="B174" s="26" t="s">
        <v>198</v>
      </c>
      <c r="C174" s="125" t="s">
        <v>199</v>
      </c>
      <c r="D174" s="126" t="s">
        <v>200</v>
      </c>
      <c r="E174" s="126" t="s">
        <v>572</v>
      </c>
      <c r="F174" s="133"/>
      <c r="G174" s="131">
        <v>0</v>
      </c>
      <c r="H174" s="132">
        <v>1</v>
      </c>
      <c r="I174" s="131"/>
      <c r="J174" s="131"/>
      <c r="K174" s="55" t="s">
        <v>201</v>
      </c>
    </row>
    <row r="175" spans="1:11" ht="60">
      <c r="A175" s="362"/>
      <c r="B175" s="125" t="s">
        <v>202</v>
      </c>
      <c r="C175" s="125" t="s">
        <v>203</v>
      </c>
      <c r="D175" s="125" t="s">
        <v>176</v>
      </c>
      <c r="E175" s="131" t="s">
        <v>422</v>
      </c>
      <c r="F175" s="56" t="s">
        <v>467</v>
      </c>
      <c r="G175" s="131">
        <v>0</v>
      </c>
      <c r="H175" s="19">
        <v>1</v>
      </c>
      <c r="I175" s="98"/>
      <c r="J175" s="98"/>
      <c r="K175" s="55" t="s">
        <v>168</v>
      </c>
    </row>
    <row r="176" spans="1:11" ht="72">
      <c r="A176" s="362"/>
      <c r="B176" s="72" t="s">
        <v>268</v>
      </c>
      <c r="C176" s="72" t="s">
        <v>271</v>
      </c>
      <c r="D176" s="125" t="s">
        <v>269</v>
      </c>
      <c r="E176" s="125" t="s">
        <v>573</v>
      </c>
      <c r="F176" s="133"/>
      <c r="G176" s="131">
        <v>0</v>
      </c>
      <c r="H176" s="19">
        <v>1</v>
      </c>
      <c r="I176" s="131"/>
      <c r="J176" s="131"/>
      <c r="K176" s="55" t="s">
        <v>204</v>
      </c>
    </row>
    <row r="177" spans="1:11" ht="36">
      <c r="A177" s="362"/>
      <c r="B177" s="126" t="s">
        <v>66</v>
      </c>
      <c r="C177" s="128" t="s">
        <v>67</v>
      </c>
      <c r="D177" s="128" t="s">
        <v>68</v>
      </c>
      <c r="E177" s="42">
        <v>0.8</v>
      </c>
      <c r="F177" s="4" t="s">
        <v>446</v>
      </c>
      <c r="G177" s="66">
        <v>0</v>
      </c>
      <c r="H177" s="27">
        <v>1</v>
      </c>
      <c r="I177" s="27"/>
      <c r="J177" s="27"/>
      <c r="K177" s="126" t="s">
        <v>69</v>
      </c>
    </row>
    <row r="178" spans="1:11" ht="72">
      <c r="A178" s="36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367" t="s">
        <v>86</v>
      </c>
      <c r="B180" s="367"/>
      <c r="C180" s="367"/>
      <c r="D180" s="367"/>
      <c r="E180" s="367"/>
      <c r="F180" s="367"/>
      <c r="G180" s="367"/>
      <c r="H180" s="367"/>
      <c r="I180" s="367"/>
      <c r="J180" s="367"/>
      <c r="K180" s="367"/>
    </row>
    <row r="181" spans="1:11" ht="24" customHeight="1">
      <c r="A181" s="378" t="s">
        <v>87</v>
      </c>
      <c r="B181" s="378"/>
      <c r="C181" s="378"/>
      <c r="D181" s="378"/>
      <c r="E181" s="378"/>
      <c r="F181" s="378"/>
      <c r="G181" s="378"/>
      <c r="H181" s="378"/>
      <c r="I181" s="378"/>
      <c r="J181" s="378"/>
      <c r="K181" s="378"/>
    </row>
    <row r="182" spans="1:11" s="33" customFormat="1" ht="35.25" customHeight="1">
      <c r="A182" s="75" t="s">
        <v>477</v>
      </c>
      <c r="B182" s="327" t="s">
        <v>479</v>
      </c>
      <c r="C182" s="327" t="s">
        <v>514</v>
      </c>
      <c r="D182" s="327" t="s">
        <v>3</v>
      </c>
      <c r="E182" s="327" t="s">
        <v>528</v>
      </c>
      <c r="F182" s="327"/>
      <c r="G182" s="344" t="s">
        <v>515</v>
      </c>
      <c r="H182" s="345"/>
      <c r="I182" s="345"/>
      <c r="J182" s="346"/>
      <c r="K182" s="327" t="s">
        <v>394</v>
      </c>
    </row>
    <row r="183" spans="1:11" s="33" customFormat="1" ht="36">
      <c r="A183" s="75" t="s">
        <v>478</v>
      </c>
      <c r="B183" s="327"/>
      <c r="C183" s="327"/>
      <c r="D183" s="327"/>
      <c r="E183" s="124" t="s">
        <v>392</v>
      </c>
      <c r="F183" s="124" t="s">
        <v>391</v>
      </c>
      <c r="G183" s="3" t="s">
        <v>516</v>
      </c>
      <c r="H183" s="3" t="s">
        <v>517</v>
      </c>
      <c r="I183" s="3" t="s">
        <v>396</v>
      </c>
      <c r="J183" s="3" t="s">
        <v>391</v>
      </c>
      <c r="K183" s="327"/>
    </row>
    <row r="184" spans="1:11" ht="84">
      <c r="A184" s="333" t="s">
        <v>88</v>
      </c>
      <c r="B184" s="125" t="s">
        <v>89</v>
      </c>
      <c r="C184" s="125" t="s">
        <v>90</v>
      </c>
      <c r="D184" s="125" t="s">
        <v>116</v>
      </c>
      <c r="E184" s="82">
        <v>1</v>
      </c>
      <c r="F184" s="83" t="s">
        <v>473</v>
      </c>
      <c r="G184" s="19">
        <v>0.7</v>
      </c>
      <c r="H184" s="82">
        <v>1</v>
      </c>
      <c r="I184" s="82">
        <v>0.5</v>
      </c>
      <c r="J184" s="144" t="s">
        <v>778</v>
      </c>
      <c r="K184" s="129" t="s">
        <v>91</v>
      </c>
    </row>
    <row r="185" spans="1:11" ht="80.25" customHeight="1">
      <c r="A185" s="333"/>
      <c r="B185" s="125" t="s">
        <v>92</v>
      </c>
      <c r="C185" s="125" t="s">
        <v>93</v>
      </c>
      <c r="D185" s="125" t="s">
        <v>94</v>
      </c>
      <c r="E185" s="70" t="s">
        <v>537</v>
      </c>
      <c r="F185" s="84" t="s">
        <v>538</v>
      </c>
      <c r="G185" s="19">
        <v>0</v>
      </c>
      <c r="H185" s="82">
        <v>1</v>
      </c>
      <c r="I185" s="82">
        <v>1</v>
      </c>
      <c r="J185" s="84" t="s">
        <v>779</v>
      </c>
      <c r="K185" s="129" t="s">
        <v>539</v>
      </c>
    </row>
    <row r="186" spans="1:11" ht="88.5" customHeight="1">
      <c r="A186" s="333"/>
      <c r="B186" s="125" t="s">
        <v>95</v>
      </c>
      <c r="C186" s="125" t="s">
        <v>701</v>
      </c>
      <c r="D186" s="125" t="s">
        <v>96</v>
      </c>
      <c r="E186" s="70" t="s">
        <v>540</v>
      </c>
      <c r="F186" s="84" t="s">
        <v>702</v>
      </c>
      <c r="G186" s="19">
        <v>0.1</v>
      </c>
      <c r="H186" s="82">
        <v>1</v>
      </c>
      <c r="I186" s="82">
        <v>0.5</v>
      </c>
      <c r="J186" s="4" t="s">
        <v>780</v>
      </c>
      <c r="K186" s="125" t="s">
        <v>539</v>
      </c>
    </row>
    <row r="187" spans="1:11" ht="84">
      <c r="A187" s="333"/>
      <c r="B187" s="125" t="s">
        <v>97</v>
      </c>
      <c r="C187" s="125" t="s">
        <v>98</v>
      </c>
      <c r="D187" s="125" t="s">
        <v>99</v>
      </c>
      <c r="E187" s="70" t="s">
        <v>449</v>
      </c>
      <c r="F187" s="84" t="s">
        <v>703</v>
      </c>
      <c r="G187" s="19">
        <v>0</v>
      </c>
      <c r="H187" s="82">
        <v>1</v>
      </c>
      <c r="I187" s="82">
        <v>0.5</v>
      </c>
      <c r="J187" s="84" t="s">
        <v>703</v>
      </c>
      <c r="K187" s="125" t="s">
        <v>539</v>
      </c>
    </row>
    <row r="188" spans="1:11" ht="113.25" customHeight="1">
      <c r="A188" s="333"/>
      <c r="B188" s="125" t="s">
        <v>100</v>
      </c>
      <c r="C188" s="125" t="s">
        <v>101</v>
      </c>
      <c r="D188" s="125" t="s">
        <v>102</v>
      </c>
      <c r="E188" s="34" t="s">
        <v>541</v>
      </c>
      <c r="F188" s="85" t="s">
        <v>542</v>
      </c>
      <c r="G188" s="19">
        <v>0</v>
      </c>
      <c r="H188" s="82">
        <v>1</v>
      </c>
      <c r="I188" s="82">
        <v>0.5</v>
      </c>
      <c r="J188" s="144" t="s">
        <v>781</v>
      </c>
      <c r="K188" s="125" t="s">
        <v>103</v>
      </c>
    </row>
    <row r="189" spans="1:11" ht="120" customHeight="1">
      <c r="A189" s="333"/>
      <c r="B189" s="125" t="s">
        <v>104</v>
      </c>
      <c r="C189" s="125" t="s">
        <v>105</v>
      </c>
      <c r="D189" s="125" t="s">
        <v>117</v>
      </c>
      <c r="E189" s="34" t="s">
        <v>417</v>
      </c>
      <c r="F189" s="125" t="s">
        <v>543</v>
      </c>
      <c r="G189" s="19">
        <v>0</v>
      </c>
      <c r="H189" s="82">
        <v>1</v>
      </c>
      <c r="I189" s="82">
        <v>0.5</v>
      </c>
      <c r="J189" s="151" t="s">
        <v>782</v>
      </c>
      <c r="K189" s="125" t="s">
        <v>103</v>
      </c>
    </row>
    <row r="190" spans="1:11" ht="144" customHeight="1">
      <c r="A190" s="333"/>
      <c r="B190" s="125"/>
      <c r="C190" s="125" t="s">
        <v>106</v>
      </c>
      <c r="D190" s="125" t="s">
        <v>107</v>
      </c>
      <c r="E190" s="70" t="s">
        <v>544</v>
      </c>
      <c r="F190" s="125" t="s">
        <v>704</v>
      </c>
      <c r="G190" s="19">
        <v>0</v>
      </c>
      <c r="H190" s="82">
        <v>1</v>
      </c>
      <c r="I190" s="82">
        <v>0</v>
      </c>
      <c r="J190" s="23" t="s">
        <v>783</v>
      </c>
      <c r="K190" s="125" t="s">
        <v>330</v>
      </c>
    </row>
    <row r="191" spans="1:11" ht="128.25" customHeight="1">
      <c r="A191" s="333"/>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333"/>
      <c r="B192" s="334" t="s">
        <v>112</v>
      </c>
      <c r="C192" s="334" t="s">
        <v>113</v>
      </c>
      <c r="D192" s="125" t="s">
        <v>114</v>
      </c>
      <c r="E192" s="66">
        <v>1</v>
      </c>
      <c r="F192" s="125" t="s">
        <v>705</v>
      </c>
      <c r="G192" s="19">
        <v>0</v>
      </c>
      <c r="H192" s="82">
        <v>1</v>
      </c>
      <c r="I192" s="82">
        <v>0.5</v>
      </c>
      <c r="J192" s="144" t="s">
        <v>786</v>
      </c>
      <c r="K192" s="126" t="s">
        <v>545</v>
      </c>
    </row>
    <row r="193" spans="1:11" s="8" customFormat="1" ht="132">
      <c r="A193" s="125"/>
      <c r="B193" s="334"/>
      <c r="C193" s="334"/>
      <c r="D193" s="125" t="s">
        <v>115</v>
      </c>
      <c r="E193" s="27">
        <v>1</v>
      </c>
      <c r="F193" s="86" t="s">
        <v>546</v>
      </c>
      <c r="G193" s="19">
        <v>0</v>
      </c>
      <c r="H193" s="82">
        <v>1</v>
      </c>
      <c r="I193" s="82">
        <v>0.5</v>
      </c>
      <c r="J193" s="158" t="s">
        <v>787</v>
      </c>
      <c r="K193" s="126" t="s">
        <v>474</v>
      </c>
    </row>
    <row r="194" spans="1:11" s="8" customFormat="1" ht="48" customHeight="1">
      <c r="A194" s="384"/>
      <c r="B194" s="126" t="s">
        <v>66</v>
      </c>
      <c r="C194" s="55" t="s">
        <v>67</v>
      </c>
      <c r="D194" s="128" t="s">
        <v>68</v>
      </c>
      <c r="E194" s="82">
        <v>1</v>
      </c>
      <c r="F194" s="86" t="s">
        <v>547</v>
      </c>
      <c r="G194" s="19">
        <v>0</v>
      </c>
      <c r="H194" s="82">
        <v>1</v>
      </c>
      <c r="I194" s="82">
        <v>0.5</v>
      </c>
      <c r="J194" s="159" t="s">
        <v>788</v>
      </c>
      <c r="K194" s="125" t="s">
        <v>103</v>
      </c>
    </row>
    <row r="195" spans="1:11" ht="60">
      <c r="A195" s="384"/>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367" t="s">
        <v>326</v>
      </c>
      <c r="B197" s="367"/>
      <c r="C197" s="367"/>
      <c r="D197" s="367"/>
      <c r="E197" s="367"/>
      <c r="F197" s="367"/>
      <c r="G197" s="367"/>
      <c r="H197" s="367"/>
      <c r="I197" s="367"/>
      <c r="J197" s="367"/>
      <c r="K197" s="367"/>
    </row>
    <row r="198" spans="1:11" s="33" customFormat="1" ht="35.25" customHeight="1">
      <c r="A198" s="46" t="s">
        <v>477</v>
      </c>
      <c r="B198" s="327" t="s">
        <v>479</v>
      </c>
      <c r="C198" s="327" t="s">
        <v>514</v>
      </c>
      <c r="D198" s="327" t="s">
        <v>3</v>
      </c>
      <c r="E198" s="327" t="s">
        <v>528</v>
      </c>
      <c r="F198" s="327"/>
      <c r="G198" s="344" t="s">
        <v>515</v>
      </c>
      <c r="H198" s="345"/>
      <c r="I198" s="345"/>
      <c r="J198" s="346"/>
      <c r="K198" s="327" t="s">
        <v>394</v>
      </c>
    </row>
    <row r="199" spans="1:11" s="33" customFormat="1" ht="36">
      <c r="A199" s="75" t="s">
        <v>478</v>
      </c>
      <c r="B199" s="327"/>
      <c r="C199" s="327"/>
      <c r="D199" s="327"/>
      <c r="E199" s="124" t="s">
        <v>392</v>
      </c>
      <c r="F199" s="124" t="s">
        <v>391</v>
      </c>
      <c r="G199" s="3" t="s">
        <v>516</v>
      </c>
      <c r="H199" s="3" t="s">
        <v>517</v>
      </c>
      <c r="I199" s="3" t="s">
        <v>396</v>
      </c>
      <c r="J199" s="3" t="s">
        <v>391</v>
      </c>
      <c r="K199" s="327"/>
    </row>
    <row r="200" spans="1:11" ht="54" customHeight="1">
      <c r="A200" s="382" t="s">
        <v>242</v>
      </c>
      <c r="B200" s="4" t="s">
        <v>74</v>
      </c>
      <c r="C200" s="125" t="s">
        <v>575</v>
      </c>
      <c r="D200" s="125" t="s">
        <v>576</v>
      </c>
      <c r="E200" s="131">
        <v>1</v>
      </c>
      <c r="F200" s="56" t="s">
        <v>577</v>
      </c>
      <c r="G200" s="131">
        <v>0</v>
      </c>
      <c r="H200" s="131">
        <v>1</v>
      </c>
      <c r="I200" s="131"/>
      <c r="J200" s="131"/>
      <c r="K200" s="54" t="s">
        <v>578</v>
      </c>
    </row>
    <row r="201" spans="1:11" ht="54" customHeight="1">
      <c r="A201" s="383"/>
      <c r="B201" s="125" t="s">
        <v>75</v>
      </c>
      <c r="C201" s="125" t="s">
        <v>118</v>
      </c>
      <c r="D201" s="125" t="s">
        <v>270</v>
      </c>
      <c r="E201" s="132" t="s">
        <v>579</v>
      </c>
      <c r="F201" s="125"/>
      <c r="G201" s="134">
        <v>0</v>
      </c>
      <c r="H201" s="132">
        <v>1</v>
      </c>
      <c r="I201" s="125"/>
      <c r="J201" s="125"/>
      <c r="K201" s="54" t="s">
        <v>578</v>
      </c>
    </row>
    <row r="202" spans="1:11" ht="70.5" customHeight="1">
      <c r="A202" s="383"/>
      <c r="B202" s="125" t="s">
        <v>76</v>
      </c>
      <c r="C202" s="125" t="s">
        <v>77</v>
      </c>
      <c r="D202" s="125" t="s">
        <v>580</v>
      </c>
      <c r="E202" s="132" t="s">
        <v>581</v>
      </c>
      <c r="F202" s="125" t="s">
        <v>582</v>
      </c>
      <c r="G202" s="134">
        <v>0</v>
      </c>
      <c r="H202" s="132">
        <v>1</v>
      </c>
      <c r="I202" s="125"/>
      <c r="J202" s="125"/>
      <c r="K202" s="54" t="s">
        <v>578</v>
      </c>
    </row>
    <row r="203" spans="1:11" ht="52.5" customHeight="1">
      <c r="A203" s="383"/>
      <c r="B203" s="334" t="s">
        <v>119</v>
      </c>
      <c r="C203" s="125" t="s">
        <v>79</v>
      </c>
      <c r="D203" s="125" t="s">
        <v>583</v>
      </c>
      <c r="E203" s="132" t="s">
        <v>584</v>
      </c>
      <c r="F203" s="125" t="s">
        <v>585</v>
      </c>
      <c r="G203" s="134">
        <v>0</v>
      </c>
      <c r="H203" s="132">
        <v>1</v>
      </c>
      <c r="I203" s="132"/>
      <c r="J203" s="132"/>
      <c r="K203" s="54" t="s">
        <v>78</v>
      </c>
    </row>
    <row r="204" spans="1:11" ht="103.5" customHeight="1">
      <c r="A204" s="383"/>
      <c r="B204" s="362"/>
      <c r="C204" s="125" t="s">
        <v>344</v>
      </c>
      <c r="D204" s="125" t="s">
        <v>586</v>
      </c>
      <c r="E204" s="19">
        <f>1000/5000</f>
        <v>0.2</v>
      </c>
      <c r="F204" s="125" t="s">
        <v>587</v>
      </c>
      <c r="G204" s="132">
        <v>0.8</v>
      </c>
      <c r="H204" s="132">
        <v>1</v>
      </c>
      <c r="I204" s="132"/>
      <c r="J204" s="132"/>
      <c r="K204" s="54" t="s">
        <v>78</v>
      </c>
    </row>
    <row r="205" spans="1:11" ht="72">
      <c r="A205" s="383"/>
      <c r="B205" s="125" t="s">
        <v>80</v>
      </c>
      <c r="C205" s="125" t="s">
        <v>81</v>
      </c>
      <c r="D205" s="125" t="s">
        <v>590</v>
      </c>
      <c r="E205" s="132">
        <v>1</v>
      </c>
      <c r="F205" s="125"/>
      <c r="G205" s="134">
        <v>0</v>
      </c>
      <c r="H205" s="132">
        <v>1</v>
      </c>
      <c r="I205" s="132"/>
      <c r="J205" s="132"/>
      <c r="K205" s="54" t="s">
        <v>78</v>
      </c>
    </row>
    <row r="206" spans="1:11" ht="165.75" customHeight="1">
      <c r="A206" s="383"/>
      <c r="B206" s="125" t="s">
        <v>82</v>
      </c>
      <c r="C206" s="125" t="s">
        <v>83</v>
      </c>
      <c r="D206" s="125" t="s">
        <v>588</v>
      </c>
      <c r="E206" s="132">
        <v>1</v>
      </c>
      <c r="F206" s="125" t="s">
        <v>591</v>
      </c>
      <c r="G206" s="134">
        <v>0</v>
      </c>
      <c r="H206" s="132">
        <v>1</v>
      </c>
      <c r="I206" s="125"/>
      <c r="J206" s="125"/>
      <c r="K206" s="54" t="s">
        <v>578</v>
      </c>
    </row>
    <row r="207" spans="1:11" ht="64.5" customHeight="1">
      <c r="A207" s="383"/>
      <c r="B207" s="126" t="s">
        <v>66</v>
      </c>
      <c r="C207" s="128" t="s">
        <v>67</v>
      </c>
      <c r="D207" s="128" t="s">
        <v>68</v>
      </c>
      <c r="E207" s="27">
        <v>0.4</v>
      </c>
      <c r="F207" s="133" t="s">
        <v>589</v>
      </c>
      <c r="G207" s="66">
        <v>0</v>
      </c>
      <c r="H207" s="27">
        <v>1</v>
      </c>
      <c r="I207" s="27"/>
      <c r="J207" s="27"/>
      <c r="K207" s="126" t="s">
        <v>69</v>
      </c>
    </row>
    <row r="208" spans="1:11" ht="59.25" customHeight="1">
      <c r="A208" s="383"/>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70" t="s">
        <v>241</v>
      </c>
      <c r="B210" s="370"/>
      <c r="C210" s="370"/>
      <c r="D210" s="370"/>
      <c r="E210" s="370"/>
      <c r="F210" s="370"/>
      <c r="G210" s="370"/>
      <c r="H210" s="370"/>
      <c r="I210" s="370"/>
      <c r="J210" s="370"/>
      <c r="K210" s="370"/>
    </row>
    <row r="211" spans="1:11" ht="27" customHeight="1">
      <c r="A211" s="385" t="s">
        <v>331</v>
      </c>
      <c r="B211" s="385"/>
      <c r="C211" s="385"/>
      <c r="D211" s="385"/>
      <c r="E211" s="385"/>
      <c r="F211" s="385"/>
      <c r="G211" s="385"/>
      <c r="H211" s="385"/>
      <c r="I211" s="385"/>
      <c r="J211" s="385"/>
      <c r="K211" s="385"/>
    </row>
    <row r="212" spans="1:11" s="33" customFormat="1" ht="35.25" customHeight="1">
      <c r="A212" s="46" t="s">
        <v>477</v>
      </c>
      <c r="B212" s="327" t="s">
        <v>479</v>
      </c>
      <c r="C212" s="327" t="s">
        <v>514</v>
      </c>
      <c r="D212" s="327" t="s">
        <v>3</v>
      </c>
      <c r="E212" s="327" t="s">
        <v>528</v>
      </c>
      <c r="F212" s="327"/>
      <c r="G212" s="344" t="s">
        <v>515</v>
      </c>
      <c r="H212" s="345"/>
      <c r="I212" s="345"/>
      <c r="J212" s="346"/>
      <c r="K212" s="327" t="s">
        <v>394</v>
      </c>
    </row>
    <row r="213" spans="1:11" s="33" customFormat="1" ht="36">
      <c r="A213" s="46" t="s">
        <v>478</v>
      </c>
      <c r="B213" s="327"/>
      <c r="C213" s="327"/>
      <c r="D213" s="327"/>
      <c r="E213" s="124" t="s">
        <v>392</v>
      </c>
      <c r="F213" s="124" t="s">
        <v>391</v>
      </c>
      <c r="G213" s="3" t="s">
        <v>516</v>
      </c>
      <c r="H213" s="3" t="s">
        <v>517</v>
      </c>
      <c r="I213" s="3" t="s">
        <v>396</v>
      </c>
      <c r="J213" s="3" t="s">
        <v>391</v>
      </c>
      <c r="K213" s="327"/>
    </row>
    <row r="214" spans="1:11" ht="96">
      <c r="A214" s="334" t="s">
        <v>242</v>
      </c>
      <c r="B214" s="125" t="s">
        <v>243</v>
      </c>
      <c r="C214" s="125" t="s">
        <v>244</v>
      </c>
      <c r="D214" s="125" t="s">
        <v>245</v>
      </c>
      <c r="E214" s="80" t="s">
        <v>451</v>
      </c>
      <c r="F214" s="125" t="s">
        <v>452</v>
      </c>
      <c r="G214" s="134">
        <v>0</v>
      </c>
      <c r="H214" s="132">
        <v>1</v>
      </c>
      <c r="I214" s="125"/>
      <c r="J214" s="125"/>
      <c r="K214" s="125" t="s">
        <v>246</v>
      </c>
    </row>
    <row r="215" spans="1:11" ht="72">
      <c r="A215" s="336"/>
      <c r="B215" s="125" t="s">
        <v>247</v>
      </c>
      <c r="C215" s="125" t="s">
        <v>248</v>
      </c>
      <c r="D215" s="125" t="s">
        <v>249</v>
      </c>
      <c r="E215" s="132">
        <v>1</v>
      </c>
      <c r="F215" s="125" t="s">
        <v>453</v>
      </c>
      <c r="G215" s="134">
        <v>0</v>
      </c>
      <c r="H215" s="132">
        <v>1</v>
      </c>
      <c r="I215" s="132"/>
      <c r="J215" s="132"/>
      <c r="K215" s="4" t="s">
        <v>127</v>
      </c>
    </row>
    <row r="216" spans="1:11" ht="48">
      <c r="A216" s="336"/>
      <c r="B216" s="125" t="s">
        <v>250</v>
      </c>
      <c r="C216" s="125" t="s">
        <v>251</v>
      </c>
      <c r="D216" s="125" t="s">
        <v>252</v>
      </c>
      <c r="E216" s="132">
        <v>1</v>
      </c>
      <c r="F216" s="125" t="s">
        <v>454</v>
      </c>
      <c r="G216" s="134">
        <v>0</v>
      </c>
      <c r="H216" s="132">
        <v>1</v>
      </c>
      <c r="I216" s="132"/>
      <c r="J216" s="132"/>
      <c r="K216" s="4" t="s">
        <v>253</v>
      </c>
    </row>
    <row r="217" spans="1:11" ht="60">
      <c r="A217" s="336"/>
      <c r="B217" s="125" t="s">
        <v>254</v>
      </c>
      <c r="C217" s="125" t="s">
        <v>255</v>
      </c>
      <c r="D217" s="125" t="s">
        <v>256</v>
      </c>
      <c r="E217" s="81">
        <v>24927184</v>
      </c>
      <c r="F217" s="125" t="s">
        <v>627</v>
      </c>
      <c r="G217" s="134">
        <v>0</v>
      </c>
      <c r="H217" s="132">
        <v>1</v>
      </c>
      <c r="I217" s="81"/>
      <c r="J217" s="81"/>
      <c r="K217" s="4" t="s">
        <v>127</v>
      </c>
    </row>
    <row r="218" spans="1:11" ht="62.25" customHeight="1">
      <c r="A218" s="336"/>
      <c r="B218" s="334" t="s">
        <v>257</v>
      </c>
      <c r="C218" s="125" t="s">
        <v>258</v>
      </c>
      <c r="D218" s="125" t="s">
        <v>259</v>
      </c>
      <c r="E218" s="134">
        <v>220</v>
      </c>
      <c r="F218" s="125" t="s">
        <v>626</v>
      </c>
      <c r="G218" s="134">
        <v>0</v>
      </c>
      <c r="H218" s="132">
        <v>1</v>
      </c>
      <c r="I218" s="125"/>
      <c r="J218" s="125"/>
      <c r="K218" s="4" t="s">
        <v>260</v>
      </c>
    </row>
    <row r="219" spans="1:11" ht="64.5" customHeight="1">
      <c r="A219" s="336"/>
      <c r="B219" s="334"/>
      <c r="C219" s="125" t="s">
        <v>261</v>
      </c>
      <c r="D219" s="125" t="s">
        <v>262</v>
      </c>
      <c r="E219" s="132">
        <v>0.4</v>
      </c>
      <c r="F219" s="125" t="s">
        <v>455</v>
      </c>
      <c r="G219" s="134">
        <v>0</v>
      </c>
      <c r="H219" s="132">
        <v>0.7</v>
      </c>
      <c r="I219" s="132"/>
      <c r="J219" s="132"/>
      <c r="K219" s="4" t="s">
        <v>263</v>
      </c>
    </row>
    <row r="220" spans="1:11" ht="47.25" customHeight="1">
      <c r="A220" s="336"/>
      <c r="B220" s="125" t="s">
        <v>264</v>
      </c>
      <c r="C220" s="125" t="s">
        <v>265</v>
      </c>
      <c r="D220" s="125" t="s">
        <v>266</v>
      </c>
      <c r="E220" s="132">
        <v>0.7</v>
      </c>
      <c r="F220" s="125" t="s">
        <v>456</v>
      </c>
      <c r="G220" s="134">
        <v>0</v>
      </c>
      <c r="H220" s="132">
        <v>0.7</v>
      </c>
      <c r="I220" s="132"/>
      <c r="J220" s="132"/>
      <c r="K220" s="4" t="s">
        <v>267</v>
      </c>
    </row>
    <row r="221" spans="1:11" ht="61.5" customHeight="1">
      <c r="A221" s="336"/>
      <c r="B221" s="126" t="s">
        <v>66</v>
      </c>
      <c r="C221" s="128" t="s">
        <v>67</v>
      </c>
      <c r="D221" s="128" t="s">
        <v>68</v>
      </c>
      <c r="E221" s="27">
        <v>0.5</v>
      </c>
      <c r="F221" s="125" t="s">
        <v>457</v>
      </c>
      <c r="G221" s="66">
        <v>0</v>
      </c>
      <c r="H221" s="27">
        <v>1</v>
      </c>
      <c r="I221" s="27"/>
      <c r="J221" s="27"/>
      <c r="K221" s="126" t="s">
        <v>69</v>
      </c>
    </row>
    <row r="222" spans="1:11" ht="60">
      <c r="A222" s="336"/>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8" t="s">
        <v>670</v>
      </c>
      <c r="B225" s="328"/>
      <c r="C225" s="328"/>
      <c r="D225" s="328"/>
      <c r="E225" s="328"/>
      <c r="F225" s="328"/>
      <c r="G225" s="328"/>
      <c r="H225" s="328"/>
      <c r="I225" s="328"/>
      <c r="J225" s="328"/>
      <c r="K225" s="328"/>
    </row>
    <row r="226" spans="1:11" s="33" customFormat="1" ht="37.5" customHeight="1">
      <c r="A226" s="390" t="s">
        <v>1</v>
      </c>
      <c r="B226" s="327" t="s">
        <v>2</v>
      </c>
      <c r="C226" s="327" t="s">
        <v>527</v>
      </c>
      <c r="D226" s="381" t="s">
        <v>3</v>
      </c>
      <c r="E226" s="327" t="s">
        <v>528</v>
      </c>
      <c r="F226" s="327"/>
      <c r="G226" s="344" t="s">
        <v>515</v>
      </c>
      <c r="H226" s="345"/>
      <c r="I226" s="345"/>
      <c r="J226" s="346"/>
      <c r="K226" s="327" t="s">
        <v>5</v>
      </c>
    </row>
    <row r="227" spans="1:11" s="33" customFormat="1" ht="36">
      <c r="A227" s="390"/>
      <c r="B227" s="327"/>
      <c r="C227" s="327"/>
      <c r="D227" s="381"/>
      <c r="E227" s="124" t="s">
        <v>392</v>
      </c>
      <c r="F227" s="124" t="s">
        <v>391</v>
      </c>
      <c r="G227" s="3" t="s">
        <v>516</v>
      </c>
      <c r="H227" s="3" t="s">
        <v>517</v>
      </c>
      <c r="I227" s="3" t="s">
        <v>396</v>
      </c>
      <c r="J227" s="3" t="s">
        <v>391</v>
      </c>
      <c r="K227" s="327"/>
    </row>
    <row r="228" spans="1:11" ht="391.5" customHeight="1">
      <c r="A228" s="334" t="s">
        <v>120</v>
      </c>
      <c r="B228" s="334" t="s">
        <v>121</v>
      </c>
      <c r="C228" s="334" t="s">
        <v>332</v>
      </c>
      <c r="D228" s="125" t="s">
        <v>122</v>
      </c>
      <c r="E228" s="128" t="s">
        <v>722</v>
      </c>
      <c r="F228" s="137" t="s">
        <v>720</v>
      </c>
      <c r="G228" s="134">
        <v>0</v>
      </c>
      <c r="H228" s="132">
        <v>1</v>
      </c>
      <c r="I228" s="134"/>
      <c r="J228" s="134"/>
      <c r="K228" s="125" t="s">
        <v>123</v>
      </c>
    </row>
    <row r="229" spans="1:11" ht="234" customHeight="1">
      <c r="A229" s="336"/>
      <c r="B229" s="334"/>
      <c r="C229" s="334"/>
      <c r="D229" s="125" t="s">
        <v>468</v>
      </c>
      <c r="E229" s="77">
        <v>86</v>
      </c>
      <c r="F229" s="133" t="s">
        <v>593</v>
      </c>
      <c r="G229" s="77">
        <v>0</v>
      </c>
      <c r="H229" s="131"/>
      <c r="I229" s="134"/>
      <c r="J229" s="134"/>
      <c r="K229" s="125" t="s">
        <v>123</v>
      </c>
    </row>
    <row r="230" spans="1:11" ht="62.25" customHeight="1">
      <c r="A230" s="336"/>
      <c r="B230" s="362"/>
      <c r="C230" s="362"/>
      <c r="D230" s="125" t="s">
        <v>374</v>
      </c>
      <c r="E230" s="77">
        <v>1</v>
      </c>
      <c r="F230" s="133" t="s">
        <v>592</v>
      </c>
      <c r="G230" s="77">
        <v>0</v>
      </c>
      <c r="H230" s="77">
        <v>4</v>
      </c>
      <c r="I230" s="133"/>
      <c r="J230" s="133"/>
      <c r="K230" s="125" t="s">
        <v>123</v>
      </c>
    </row>
    <row r="231" spans="1:11" ht="183.75" customHeight="1">
      <c r="A231" s="336"/>
      <c r="B231" s="362"/>
      <c r="C231" s="362"/>
      <c r="D231" s="125" t="s">
        <v>333</v>
      </c>
      <c r="E231" s="77">
        <v>1</v>
      </c>
      <c r="F231" s="133" t="s">
        <v>721</v>
      </c>
      <c r="G231" s="77">
        <v>0</v>
      </c>
      <c r="H231" s="77">
        <v>1</v>
      </c>
      <c r="I231" s="133"/>
      <c r="J231" s="133"/>
      <c r="K231" s="125" t="s">
        <v>123</v>
      </c>
    </row>
    <row r="232" spans="1:11" ht="58.5" customHeight="1">
      <c r="A232" s="336"/>
      <c r="B232" s="133" t="s">
        <v>66</v>
      </c>
      <c r="C232" s="56" t="s">
        <v>67</v>
      </c>
      <c r="D232" s="56" t="s">
        <v>68</v>
      </c>
      <c r="E232" s="78">
        <v>1</v>
      </c>
      <c r="F232" s="133" t="s">
        <v>460</v>
      </c>
      <c r="G232" s="79">
        <v>0</v>
      </c>
      <c r="H232" s="78">
        <v>1</v>
      </c>
      <c r="I232" s="78"/>
      <c r="J232" s="78"/>
      <c r="K232" s="125" t="s">
        <v>123</v>
      </c>
    </row>
    <row r="233" spans="1:11" ht="120">
      <c r="A233" s="336"/>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91" t="s">
        <v>327</v>
      </c>
      <c r="B236" s="391"/>
      <c r="C236" s="391"/>
      <c r="D236" s="391"/>
      <c r="E236" s="391"/>
      <c r="F236" s="391"/>
      <c r="G236" s="391"/>
      <c r="H236" s="391"/>
      <c r="I236" s="391"/>
      <c r="J236" s="391"/>
      <c r="K236" s="391"/>
    </row>
    <row r="237" spans="1:11" s="33" customFormat="1" ht="35.25" customHeight="1">
      <c r="A237" s="46" t="s">
        <v>477</v>
      </c>
      <c r="B237" s="327" t="s">
        <v>479</v>
      </c>
      <c r="C237" s="327" t="s">
        <v>514</v>
      </c>
      <c r="D237" s="327" t="s">
        <v>3</v>
      </c>
      <c r="E237" s="327" t="s">
        <v>528</v>
      </c>
      <c r="F237" s="327"/>
      <c r="G237" s="344" t="s">
        <v>515</v>
      </c>
      <c r="H237" s="345"/>
      <c r="I237" s="345"/>
      <c r="J237" s="346"/>
      <c r="K237" s="327" t="s">
        <v>394</v>
      </c>
    </row>
    <row r="238" spans="1:11" s="33" customFormat="1" ht="36">
      <c r="A238" s="46" t="s">
        <v>478</v>
      </c>
      <c r="B238" s="327"/>
      <c r="C238" s="327"/>
      <c r="D238" s="327"/>
      <c r="E238" s="124" t="s">
        <v>392</v>
      </c>
      <c r="F238" s="124" t="s">
        <v>391</v>
      </c>
      <c r="G238" s="3" t="s">
        <v>516</v>
      </c>
      <c r="H238" s="3" t="s">
        <v>517</v>
      </c>
      <c r="I238" s="3" t="s">
        <v>396</v>
      </c>
      <c r="J238" s="3" t="s">
        <v>391</v>
      </c>
      <c r="K238" s="327"/>
    </row>
    <row r="239" spans="1:11" ht="65.25" customHeight="1">
      <c r="A239" s="332" t="s">
        <v>84</v>
      </c>
      <c r="B239" s="334" t="s">
        <v>124</v>
      </c>
      <c r="C239" s="334" t="s">
        <v>125</v>
      </c>
      <c r="D239" s="19" t="s">
        <v>126</v>
      </c>
      <c r="E239" s="38">
        <v>179</v>
      </c>
      <c r="F239" s="133" t="s">
        <v>462</v>
      </c>
      <c r="G239" s="131">
        <v>0</v>
      </c>
      <c r="H239" s="131" t="s">
        <v>129</v>
      </c>
      <c r="I239" s="131"/>
      <c r="J239" s="131"/>
      <c r="K239" s="136" t="s">
        <v>127</v>
      </c>
    </row>
    <row r="240" spans="1:11" ht="42" customHeight="1">
      <c r="A240" s="332"/>
      <c r="B240" s="334"/>
      <c r="C240" s="334"/>
      <c r="D240" s="128" t="s">
        <v>128</v>
      </c>
      <c r="E240" s="19">
        <v>1</v>
      </c>
      <c r="F240" s="133" t="s">
        <v>463</v>
      </c>
      <c r="G240" s="131">
        <v>0</v>
      </c>
      <c r="H240" s="19">
        <v>1</v>
      </c>
      <c r="I240" s="19"/>
      <c r="J240" s="19"/>
      <c r="K240" s="136" t="s">
        <v>127</v>
      </c>
    </row>
    <row r="241" spans="1:11" ht="40.5" customHeight="1">
      <c r="A241" s="332"/>
      <c r="B241" s="126" t="s">
        <v>66</v>
      </c>
      <c r="C241" s="128" t="s">
        <v>67</v>
      </c>
      <c r="D241" s="128" t="s">
        <v>68</v>
      </c>
      <c r="E241" s="27">
        <v>1</v>
      </c>
      <c r="F241" s="133" t="s">
        <v>464</v>
      </c>
      <c r="G241" s="66">
        <v>0</v>
      </c>
      <c r="H241" s="27">
        <v>1</v>
      </c>
      <c r="I241" s="27"/>
      <c r="J241" s="27"/>
      <c r="K241" s="136" t="s">
        <v>127</v>
      </c>
    </row>
    <row r="242" spans="1:11" ht="60">
      <c r="A242" s="332"/>
      <c r="B242" s="126" t="s">
        <v>70</v>
      </c>
      <c r="C242" s="128" t="s">
        <v>71</v>
      </c>
      <c r="D242" s="128" t="s">
        <v>72</v>
      </c>
      <c r="E242" s="19">
        <v>1</v>
      </c>
      <c r="F242" s="133" t="s">
        <v>465</v>
      </c>
      <c r="G242" s="66">
        <v>0</v>
      </c>
      <c r="H242" s="27">
        <v>1</v>
      </c>
      <c r="I242" s="27"/>
      <c r="J242" s="27"/>
      <c r="K242" s="136" t="s">
        <v>127</v>
      </c>
    </row>
    <row r="243" spans="8:11" ht="12.75">
      <c r="H243" s="331" t="s">
        <v>657</v>
      </c>
      <c r="I243" s="331"/>
      <c r="J243" s="331"/>
      <c r="K243" s="331"/>
    </row>
    <row r="244" ht="12">
      <c r="A244" s="1" t="s">
        <v>623</v>
      </c>
    </row>
    <row r="248" spans="1:2" ht="12">
      <c r="A248" s="389" t="s">
        <v>714</v>
      </c>
      <c r="B248" s="389"/>
    </row>
    <row r="249" spans="1:2" ht="12">
      <c r="A249" s="388" t="s">
        <v>715</v>
      </c>
      <c r="B249" s="388"/>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197"/>
  <sheetViews>
    <sheetView tabSelected="1" zoomScale="80" zoomScaleNormal="80" zoomScalePageLayoutView="0" workbookViewId="0" topLeftCell="A187">
      <selection activeCell="A193" sqref="A193"/>
    </sheetView>
  </sheetViews>
  <sheetFormatPr defaultColWidth="11.421875" defaultRowHeight="15"/>
  <cols>
    <col min="1" max="1" width="26.28125" style="208" customWidth="1"/>
    <col min="2" max="2" width="21.140625" style="208" customWidth="1"/>
    <col min="3" max="3" width="36.8515625" style="210" customWidth="1"/>
    <col min="4" max="4" width="24.421875" style="210" customWidth="1"/>
    <col min="5" max="6" width="7.28125" style="195" customWidth="1"/>
    <col min="7" max="7" width="14.140625" style="195" customWidth="1"/>
    <col min="8" max="8" width="39.140625" style="208" customWidth="1"/>
    <col min="9" max="9" width="15.8515625" style="215" customWidth="1"/>
    <col min="10" max="10" width="30.00390625" style="208" customWidth="1"/>
    <col min="11" max="11" width="22.57421875" style="208" customWidth="1"/>
    <col min="12" max="12" width="11.00390625" style="208" customWidth="1"/>
    <col min="13" max="13" width="8.140625" style="208" customWidth="1"/>
    <col min="14" max="16384" width="11.421875" style="208" customWidth="1"/>
  </cols>
  <sheetData>
    <row r="1" spans="1:13" ht="33" customHeight="1">
      <c r="A1" s="452"/>
      <c r="B1" s="452"/>
      <c r="C1" s="442" t="s">
        <v>1191</v>
      </c>
      <c r="D1" s="443"/>
      <c r="E1" s="443"/>
      <c r="F1" s="443"/>
      <c r="G1" s="443"/>
      <c r="H1" s="443"/>
      <c r="I1" s="443"/>
      <c r="J1" s="444"/>
      <c r="K1" s="445" t="s">
        <v>1192</v>
      </c>
      <c r="L1" s="445"/>
      <c r="M1" s="445"/>
    </row>
    <row r="2" spans="1:13" ht="33" customHeight="1">
      <c r="A2" s="452"/>
      <c r="B2" s="452"/>
      <c r="C2" s="446" t="s">
        <v>1193</v>
      </c>
      <c r="D2" s="446"/>
      <c r="E2" s="446"/>
      <c r="F2" s="446"/>
      <c r="G2" s="446"/>
      <c r="H2" s="446"/>
      <c r="I2" s="446"/>
      <c r="J2" s="446"/>
      <c r="K2" s="445" t="s">
        <v>1194</v>
      </c>
      <c r="L2" s="445"/>
      <c r="M2" s="445"/>
    </row>
    <row r="3" spans="1:13" ht="39" customHeight="1">
      <c r="A3" s="452"/>
      <c r="B3" s="452"/>
      <c r="C3" s="446" t="s">
        <v>1195</v>
      </c>
      <c r="D3" s="446"/>
      <c r="E3" s="446"/>
      <c r="F3" s="446"/>
      <c r="G3" s="446"/>
      <c r="H3" s="446"/>
      <c r="I3" s="446"/>
      <c r="J3" s="446"/>
      <c r="K3" s="451" t="s">
        <v>1196</v>
      </c>
      <c r="L3" s="451"/>
      <c r="M3" s="451"/>
    </row>
    <row r="4" spans="1:13" ht="32.25" customHeight="1">
      <c r="A4" s="364" t="s">
        <v>1356</v>
      </c>
      <c r="B4" s="364"/>
      <c r="C4" s="364"/>
      <c r="D4" s="364"/>
      <c r="E4" s="364"/>
      <c r="F4" s="364"/>
      <c r="G4" s="364"/>
      <c r="H4" s="364"/>
      <c r="I4" s="364"/>
      <c r="J4" s="364"/>
      <c r="K4" s="364"/>
      <c r="L4" s="364"/>
      <c r="M4" s="364"/>
    </row>
    <row r="5" spans="1:13" ht="21" customHeight="1">
      <c r="A5" s="450" t="s">
        <v>1030</v>
      </c>
      <c r="B5" s="450"/>
      <c r="C5" s="450"/>
      <c r="D5" s="450"/>
      <c r="E5" s="450"/>
      <c r="F5" s="450"/>
      <c r="G5" s="450"/>
      <c r="H5" s="450"/>
      <c r="I5" s="450"/>
      <c r="J5" s="450"/>
      <c r="K5" s="450"/>
      <c r="L5" s="450"/>
      <c r="M5" s="450"/>
    </row>
    <row r="6" spans="1:13" ht="38.25" customHeight="1">
      <c r="A6" s="385" t="s">
        <v>1003</v>
      </c>
      <c r="B6" s="385"/>
      <c r="C6" s="385"/>
      <c r="D6" s="385"/>
      <c r="E6" s="385"/>
      <c r="F6" s="385"/>
      <c r="G6" s="385"/>
      <c r="H6" s="385"/>
      <c r="I6" s="385"/>
      <c r="J6" s="385"/>
      <c r="K6" s="385"/>
      <c r="L6" s="385"/>
      <c r="M6" s="385"/>
    </row>
    <row r="7" spans="1:13" ht="24.75" customHeight="1">
      <c r="A7" s="420" t="s">
        <v>1087</v>
      </c>
      <c r="B7" s="420" t="s">
        <v>860</v>
      </c>
      <c r="C7" s="420" t="s">
        <v>857</v>
      </c>
      <c r="D7" s="420" t="s">
        <v>858</v>
      </c>
      <c r="E7" s="420" t="s">
        <v>1002</v>
      </c>
      <c r="F7" s="420"/>
      <c r="G7" s="413" t="s">
        <v>1197</v>
      </c>
      <c r="H7" s="413"/>
      <c r="I7" s="420" t="s">
        <v>485</v>
      </c>
      <c r="J7" s="413" t="s">
        <v>1198</v>
      </c>
      <c r="K7" s="413"/>
      <c r="L7" s="413" t="s">
        <v>1199</v>
      </c>
      <c r="M7" s="413" t="s">
        <v>1200</v>
      </c>
    </row>
    <row r="8" spans="1:13" ht="35.25" customHeight="1">
      <c r="A8" s="420"/>
      <c r="B8" s="420"/>
      <c r="C8" s="420"/>
      <c r="D8" s="420"/>
      <c r="E8" s="202" t="s">
        <v>1044</v>
      </c>
      <c r="F8" s="202" t="s">
        <v>1045</v>
      </c>
      <c r="G8" s="231" t="s">
        <v>1201</v>
      </c>
      <c r="H8" s="231" t="s">
        <v>1202</v>
      </c>
      <c r="I8" s="420"/>
      <c r="J8" s="232" t="s">
        <v>1043</v>
      </c>
      <c r="K8" s="249" t="s">
        <v>1259</v>
      </c>
      <c r="L8" s="413"/>
      <c r="M8" s="413"/>
    </row>
    <row r="9" spans="1:13" ht="186.75" customHeight="1">
      <c r="A9" s="334" t="s">
        <v>1226</v>
      </c>
      <c r="B9" s="220" t="s">
        <v>944</v>
      </c>
      <c r="C9" s="204" t="s">
        <v>1141</v>
      </c>
      <c r="D9" s="204" t="s">
        <v>945</v>
      </c>
      <c r="E9" s="222">
        <v>0</v>
      </c>
      <c r="F9" s="222">
        <v>1</v>
      </c>
      <c r="G9" s="266">
        <f>L191</f>
        <v>0.8995082362288356</v>
      </c>
      <c r="H9" s="265" t="s">
        <v>1390</v>
      </c>
      <c r="I9" s="220" t="s">
        <v>1174</v>
      </c>
      <c r="J9" s="220" t="s">
        <v>1077</v>
      </c>
      <c r="K9" s="268" t="s">
        <v>1227</v>
      </c>
      <c r="L9" s="94"/>
      <c r="M9" s="94"/>
    </row>
    <row r="10" spans="1:13" ht="351.75" customHeight="1">
      <c r="A10" s="427"/>
      <c r="B10" s="220" t="s">
        <v>861</v>
      </c>
      <c r="C10" s="220" t="s">
        <v>1204</v>
      </c>
      <c r="D10" s="204" t="s">
        <v>1256</v>
      </c>
      <c r="E10" s="221">
        <v>0</v>
      </c>
      <c r="F10" s="205">
        <f>3/3</f>
        <v>1</v>
      </c>
      <c r="G10" s="205">
        <f>11/11</f>
        <v>1</v>
      </c>
      <c r="H10" s="233" t="s">
        <v>1205</v>
      </c>
      <c r="I10" s="204" t="s">
        <v>1174</v>
      </c>
      <c r="J10" s="220" t="s">
        <v>1077</v>
      </c>
      <c r="K10" s="268" t="s">
        <v>1227</v>
      </c>
      <c r="L10" s="424">
        <f>(G10+G11+G12+G13+G14+G15+G16+G17)/8</f>
        <v>1</v>
      </c>
      <c r="M10" s="417">
        <v>8</v>
      </c>
    </row>
    <row r="11" spans="1:13" ht="213" customHeight="1">
      <c r="A11" s="427"/>
      <c r="B11" s="220" t="s">
        <v>1140</v>
      </c>
      <c r="C11" s="220" t="s">
        <v>1228</v>
      </c>
      <c r="D11" s="220" t="s">
        <v>1206</v>
      </c>
      <c r="E11" s="224">
        <v>0</v>
      </c>
      <c r="F11" s="222">
        <v>1</v>
      </c>
      <c r="G11" s="235">
        <v>1</v>
      </c>
      <c r="H11" s="233" t="s">
        <v>1357</v>
      </c>
      <c r="I11" s="26" t="s">
        <v>1138</v>
      </c>
      <c r="J11" s="26" t="s">
        <v>1139</v>
      </c>
      <c r="K11" s="268" t="s">
        <v>1227</v>
      </c>
      <c r="L11" s="425"/>
      <c r="M11" s="418"/>
    </row>
    <row r="12" spans="1:13" ht="312.75" customHeight="1">
      <c r="A12" s="427"/>
      <c r="B12" s="220" t="s">
        <v>1046</v>
      </c>
      <c r="C12" s="204" t="s">
        <v>1146</v>
      </c>
      <c r="D12" s="204" t="s">
        <v>946</v>
      </c>
      <c r="E12" s="223">
        <v>1</v>
      </c>
      <c r="F12" s="205">
        <f>7/7</f>
        <v>1</v>
      </c>
      <c r="G12" s="235">
        <v>1</v>
      </c>
      <c r="H12" s="233" t="s">
        <v>1289</v>
      </c>
      <c r="I12" s="220" t="s">
        <v>997</v>
      </c>
      <c r="J12" s="220" t="s">
        <v>1077</v>
      </c>
      <c r="K12" s="268" t="s">
        <v>1227</v>
      </c>
      <c r="L12" s="425"/>
      <c r="M12" s="418"/>
    </row>
    <row r="13" spans="1:13" ht="142.5" customHeight="1">
      <c r="A13" s="385" t="s">
        <v>963</v>
      </c>
      <c r="B13" s="385" t="s">
        <v>920</v>
      </c>
      <c r="C13" s="334" t="s">
        <v>1207</v>
      </c>
      <c r="D13" s="220" t="s">
        <v>1257</v>
      </c>
      <c r="E13" s="221">
        <v>0</v>
      </c>
      <c r="F13" s="222">
        <f>12/12</f>
        <v>1</v>
      </c>
      <c r="G13" s="235">
        <v>1</v>
      </c>
      <c r="H13" s="234" t="s">
        <v>1290</v>
      </c>
      <c r="I13" s="204" t="s">
        <v>996</v>
      </c>
      <c r="J13" s="220" t="s">
        <v>1077</v>
      </c>
      <c r="K13" s="268" t="s">
        <v>1227</v>
      </c>
      <c r="L13" s="425"/>
      <c r="M13" s="418"/>
    </row>
    <row r="14" spans="1:13" ht="76.5" customHeight="1">
      <c r="A14" s="385"/>
      <c r="B14" s="385"/>
      <c r="C14" s="334"/>
      <c r="D14" s="220" t="s">
        <v>1258</v>
      </c>
      <c r="E14" s="221">
        <v>0</v>
      </c>
      <c r="F14" s="222">
        <f>6/6</f>
        <v>1</v>
      </c>
      <c r="G14" s="235">
        <f>6/6</f>
        <v>1</v>
      </c>
      <c r="H14" s="265" t="s">
        <v>1291</v>
      </c>
      <c r="I14" s="204" t="s">
        <v>1041</v>
      </c>
      <c r="J14" s="220" t="s">
        <v>1077</v>
      </c>
      <c r="K14" s="268" t="s">
        <v>1227</v>
      </c>
      <c r="L14" s="425"/>
      <c r="M14" s="418"/>
    </row>
    <row r="15" spans="1:13" ht="45.75" customHeight="1">
      <c r="A15" s="385"/>
      <c r="B15" s="385"/>
      <c r="C15" s="204" t="s">
        <v>947</v>
      </c>
      <c r="D15" s="204" t="s">
        <v>948</v>
      </c>
      <c r="E15" s="221">
        <v>0</v>
      </c>
      <c r="F15" s="205">
        <f>16/16</f>
        <v>1</v>
      </c>
      <c r="G15" s="235">
        <v>1</v>
      </c>
      <c r="H15" s="245" t="s">
        <v>1203</v>
      </c>
      <c r="I15" s="204" t="s">
        <v>1175</v>
      </c>
      <c r="J15" s="220" t="s">
        <v>1077</v>
      </c>
      <c r="K15" s="268" t="s">
        <v>1227</v>
      </c>
      <c r="L15" s="425"/>
      <c r="M15" s="418"/>
    </row>
    <row r="16" spans="1:13" ht="80.25" customHeight="1">
      <c r="A16" s="385"/>
      <c r="B16" s="385"/>
      <c r="C16" s="204" t="s">
        <v>862</v>
      </c>
      <c r="D16" s="204" t="s">
        <v>942</v>
      </c>
      <c r="E16" s="221">
        <v>0</v>
      </c>
      <c r="F16" s="205">
        <f>14/14</f>
        <v>1</v>
      </c>
      <c r="G16" s="235">
        <v>1</v>
      </c>
      <c r="H16" s="233" t="s">
        <v>1292</v>
      </c>
      <c r="I16" s="204" t="s">
        <v>1175</v>
      </c>
      <c r="J16" s="220" t="s">
        <v>1077</v>
      </c>
      <c r="K16" s="268" t="s">
        <v>1227</v>
      </c>
      <c r="L16" s="425"/>
      <c r="M16" s="418"/>
    </row>
    <row r="17" spans="1:13" ht="91.5" customHeight="1">
      <c r="A17" s="385"/>
      <c r="B17" s="385"/>
      <c r="C17" s="204" t="s">
        <v>1147</v>
      </c>
      <c r="D17" s="204" t="s">
        <v>949</v>
      </c>
      <c r="E17" s="221">
        <v>0</v>
      </c>
      <c r="F17" s="205">
        <v>1</v>
      </c>
      <c r="G17" s="235">
        <v>1</v>
      </c>
      <c r="H17" s="292" t="s">
        <v>1324</v>
      </c>
      <c r="I17" s="204" t="s">
        <v>1176</v>
      </c>
      <c r="J17" s="220" t="s">
        <v>1033</v>
      </c>
      <c r="K17" s="268" t="s">
        <v>1227</v>
      </c>
      <c r="L17" s="426"/>
      <c r="M17" s="419"/>
    </row>
    <row r="18" spans="1:13" ht="21" customHeight="1">
      <c r="A18" s="421" t="s">
        <v>1031</v>
      </c>
      <c r="B18" s="422"/>
      <c r="C18" s="422"/>
      <c r="D18" s="422"/>
      <c r="E18" s="422"/>
      <c r="F18" s="422"/>
      <c r="G18" s="422"/>
      <c r="H18" s="422"/>
      <c r="I18" s="422"/>
      <c r="J18" s="422"/>
      <c r="K18" s="422"/>
      <c r="L18" s="422"/>
      <c r="M18" s="423"/>
    </row>
    <row r="19" spans="1:13" ht="28.5" customHeight="1">
      <c r="A19" s="385" t="s">
        <v>1029</v>
      </c>
      <c r="B19" s="385"/>
      <c r="C19" s="385"/>
      <c r="D19" s="385"/>
      <c r="E19" s="385"/>
      <c r="F19" s="385"/>
      <c r="G19" s="385"/>
      <c r="H19" s="385"/>
      <c r="I19" s="385"/>
      <c r="J19" s="385"/>
      <c r="K19" s="385"/>
      <c r="L19" s="385"/>
      <c r="M19" s="385"/>
    </row>
    <row r="20" spans="1:13" ht="24.75" customHeight="1">
      <c r="A20" s="420" t="s">
        <v>859</v>
      </c>
      <c r="B20" s="420" t="s">
        <v>860</v>
      </c>
      <c r="C20" s="420" t="s">
        <v>857</v>
      </c>
      <c r="D20" s="420" t="s">
        <v>858</v>
      </c>
      <c r="E20" s="420" t="s">
        <v>1002</v>
      </c>
      <c r="F20" s="420"/>
      <c r="G20" s="413" t="s">
        <v>1197</v>
      </c>
      <c r="H20" s="413"/>
      <c r="I20" s="420" t="s">
        <v>485</v>
      </c>
      <c r="J20" s="413" t="s">
        <v>1198</v>
      </c>
      <c r="K20" s="413"/>
      <c r="L20" s="413" t="s">
        <v>1199</v>
      </c>
      <c r="M20" s="413" t="s">
        <v>1200</v>
      </c>
    </row>
    <row r="21" spans="1:13" ht="35.25" customHeight="1">
      <c r="A21" s="420"/>
      <c r="B21" s="420"/>
      <c r="C21" s="420"/>
      <c r="D21" s="420"/>
      <c r="E21" s="202" t="s">
        <v>1044</v>
      </c>
      <c r="F21" s="202" t="s">
        <v>1045</v>
      </c>
      <c r="G21" s="231" t="s">
        <v>1201</v>
      </c>
      <c r="H21" s="231" t="s">
        <v>1202</v>
      </c>
      <c r="I21" s="420"/>
      <c r="J21" s="232" t="s">
        <v>1043</v>
      </c>
      <c r="K21" s="267" t="s">
        <v>1259</v>
      </c>
      <c r="L21" s="413"/>
      <c r="M21" s="413"/>
    </row>
    <row r="22" spans="1:13" ht="82.5" customHeight="1">
      <c r="A22" s="334" t="s">
        <v>950</v>
      </c>
      <c r="B22" s="334" t="s">
        <v>1048</v>
      </c>
      <c r="C22" s="204" t="s">
        <v>1097</v>
      </c>
      <c r="D22" s="204" t="s">
        <v>921</v>
      </c>
      <c r="E22" s="230">
        <v>0</v>
      </c>
      <c r="F22" s="228">
        <v>1</v>
      </c>
      <c r="G22" s="205">
        <v>1</v>
      </c>
      <c r="H22" s="309" t="s">
        <v>1344</v>
      </c>
      <c r="I22" s="204" t="s">
        <v>1178</v>
      </c>
      <c r="J22" s="220" t="s">
        <v>1095</v>
      </c>
      <c r="K22" s="268" t="s">
        <v>1227</v>
      </c>
      <c r="L22" s="424">
        <f>(G22+G23+G24+G25+G26+G27)/6</f>
        <v>1</v>
      </c>
      <c r="M22" s="417">
        <v>6</v>
      </c>
    </row>
    <row r="23" spans="1:13" ht="82.5" customHeight="1">
      <c r="A23" s="334"/>
      <c r="B23" s="334"/>
      <c r="C23" s="204" t="s">
        <v>1047</v>
      </c>
      <c r="D23" s="204" t="s">
        <v>922</v>
      </c>
      <c r="E23" s="230">
        <v>0</v>
      </c>
      <c r="F23" s="205">
        <f>1/1</f>
        <v>1</v>
      </c>
      <c r="G23" s="205">
        <f>1/1</f>
        <v>1</v>
      </c>
      <c r="H23" s="204" t="s">
        <v>1229</v>
      </c>
      <c r="I23" s="204" t="s">
        <v>1178</v>
      </c>
      <c r="J23" s="220" t="s">
        <v>1095</v>
      </c>
      <c r="K23" s="268" t="s">
        <v>1227</v>
      </c>
      <c r="L23" s="425"/>
      <c r="M23" s="418"/>
    </row>
    <row r="24" spans="1:13" ht="82.5" customHeight="1">
      <c r="A24" s="334"/>
      <c r="B24" s="334"/>
      <c r="C24" s="226" t="s">
        <v>1090</v>
      </c>
      <c r="D24" s="204" t="s">
        <v>1098</v>
      </c>
      <c r="E24" s="230">
        <v>0</v>
      </c>
      <c r="F24" s="228">
        <v>1</v>
      </c>
      <c r="G24" s="237">
        <v>1</v>
      </c>
      <c r="H24" s="204" t="s">
        <v>1208</v>
      </c>
      <c r="I24" s="204" t="s">
        <v>1179</v>
      </c>
      <c r="J24" s="220" t="s">
        <v>1095</v>
      </c>
      <c r="K24" s="268" t="s">
        <v>1227</v>
      </c>
      <c r="L24" s="425"/>
      <c r="M24" s="418"/>
    </row>
    <row r="25" spans="1:13" ht="139.5" customHeight="1">
      <c r="A25" s="334"/>
      <c r="B25" s="334"/>
      <c r="C25" s="226" t="s">
        <v>1177</v>
      </c>
      <c r="D25" s="204" t="s">
        <v>1049</v>
      </c>
      <c r="E25" s="230">
        <v>0</v>
      </c>
      <c r="F25" s="228">
        <v>1</v>
      </c>
      <c r="G25" s="237">
        <v>1</v>
      </c>
      <c r="H25" s="236" t="s">
        <v>1293</v>
      </c>
      <c r="I25" s="204" t="s">
        <v>1180</v>
      </c>
      <c r="J25" s="220" t="s">
        <v>1079</v>
      </c>
      <c r="K25" s="268" t="s">
        <v>1227</v>
      </c>
      <c r="L25" s="425"/>
      <c r="M25" s="418"/>
    </row>
    <row r="26" spans="1:13" ht="139.5" customHeight="1">
      <c r="A26" s="334"/>
      <c r="B26" s="334"/>
      <c r="C26" s="226" t="s">
        <v>1260</v>
      </c>
      <c r="D26" s="204" t="s">
        <v>1231</v>
      </c>
      <c r="E26" s="230">
        <v>0</v>
      </c>
      <c r="F26" s="228">
        <v>1</v>
      </c>
      <c r="G26" s="237">
        <v>1</v>
      </c>
      <c r="H26" s="236" t="s">
        <v>1209</v>
      </c>
      <c r="I26" s="204" t="s">
        <v>1181</v>
      </c>
      <c r="J26" s="220" t="s">
        <v>1080</v>
      </c>
      <c r="K26" s="268" t="s">
        <v>1227</v>
      </c>
      <c r="L26" s="425"/>
      <c r="M26" s="418"/>
    </row>
    <row r="27" spans="1:13" ht="132.75" customHeight="1">
      <c r="A27" s="334"/>
      <c r="B27" s="226" t="s">
        <v>941</v>
      </c>
      <c r="C27" s="204" t="s">
        <v>923</v>
      </c>
      <c r="D27" s="204" t="s">
        <v>951</v>
      </c>
      <c r="E27" s="228">
        <v>0</v>
      </c>
      <c r="F27" s="228">
        <v>1</v>
      </c>
      <c r="G27" s="237">
        <v>1</v>
      </c>
      <c r="H27" s="236" t="s">
        <v>1325</v>
      </c>
      <c r="I27" s="204" t="s">
        <v>1081</v>
      </c>
      <c r="J27" s="220" t="s">
        <v>1095</v>
      </c>
      <c r="K27" s="268" t="s">
        <v>1227</v>
      </c>
      <c r="L27" s="426"/>
      <c r="M27" s="419"/>
    </row>
    <row r="28" spans="1:13" ht="27.75" customHeight="1">
      <c r="A28" s="450" t="s">
        <v>999</v>
      </c>
      <c r="B28" s="450"/>
      <c r="C28" s="450"/>
      <c r="D28" s="450"/>
      <c r="E28" s="450"/>
      <c r="F28" s="450"/>
      <c r="G28" s="450"/>
      <c r="H28" s="450"/>
      <c r="I28" s="450"/>
      <c r="J28" s="450"/>
      <c r="K28" s="450"/>
      <c r="L28" s="450"/>
      <c r="M28" s="450"/>
    </row>
    <row r="29" spans="1:13" s="211" customFormat="1" ht="30" customHeight="1">
      <c r="A29" s="385" t="s">
        <v>1004</v>
      </c>
      <c r="B29" s="385"/>
      <c r="C29" s="385"/>
      <c r="D29" s="385"/>
      <c r="E29" s="385"/>
      <c r="F29" s="385"/>
      <c r="G29" s="385"/>
      <c r="H29" s="385"/>
      <c r="I29" s="385"/>
      <c r="J29" s="385"/>
      <c r="K29" s="385"/>
      <c r="L29" s="385"/>
      <c r="M29" s="385"/>
    </row>
    <row r="30" spans="1:13" ht="24.75" customHeight="1">
      <c r="A30" s="325" t="s">
        <v>859</v>
      </c>
      <c r="B30" s="420" t="s">
        <v>860</v>
      </c>
      <c r="C30" s="420" t="s">
        <v>857</v>
      </c>
      <c r="D30" s="420" t="s">
        <v>858</v>
      </c>
      <c r="E30" s="420" t="s">
        <v>1002</v>
      </c>
      <c r="F30" s="420"/>
      <c r="G30" s="413" t="s">
        <v>1197</v>
      </c>
      <c r="H30" s="413"/>
      <c r="I30" s="420" t="s">
        <v>485</v>
      </c>
      <c r="J30" s="413" t="s">
        <v>1198</v>
      </c>
      <c r="K30" s="413"/>
      <c r="L30" s="413" t="s">
        <v>1199</v>
      </c>
      <c r="M30" s="413" t="s">
        <v>1200</v>
      </c>
    </row>
    <row r="31" spans="1:13" ht="35.25" customHeight="1">
      <c r="A31" s="325"/>
      <c r="B31" s="420"/>
      <c r="C31" s="420"/>
      <c r="D31" s="420"/>
      <c r="E31" s="202" t="s">
        <v>1044</v>
      </c>
      <c r="F31" s="202" t="s">
        <v>1045</v>
      </c>
      <c r="G31" s="231" t="s">
        <v>1201</v>
      </c>
      <c r="H31" s="231" t="s">
        <v>1202</v>
      </c>
      <c r="I31" s="420"/>
      <c r="J31" s="232" t="s">
        <v>1043</v>
      </c>
      <c r="K31" s="267" t="s">
        <v>1259</v>
      </c>
      <c r="L31" s="413"/>
      <c r="M31" s="413"/>
    </row>
    <row r="32" spans="1:13" s="214" customFormat="1" ht="279.75" customHeight="1">
      <c r="A32" s="465" t="s">
        <v>1158</v>
      </c>
      <c r="B32" s="209" t="s">
        <v>1148</v>
      </c>
      <c r="C32" s="209" t="s">
        <v>1261</v>
      </c>
      <c r="D32" s="204" t="s">
        <v>952</v>
      </c>
      <c r="E32" s="246">
        <v>0</v>
      </c>
      <c r="F32" s="205">
        <v>1</v>
      </c>
      <c r="G32" s="205">
        <v>1</v>
      </c>
      <c r="H32" s="244" t="s">
        <v>1326</v>
      </c>
      <c r="I32" s="244" t="s">
        <v>863</v>
      </c>
      <c r="J32" s="244" t="s">
        <v>1013</v>
      </c>
      <c r="K32" s="268" t="s">
        <v>1227</v>
      </c>
      <c r="L32" s="447">
        <f>(G32+G33+G34+G35+G37+G38+G39+G40+G41+G42+G43+G44+G45+G46+G47+G48)/16</f>
        <v>0.9175956805149843</v>
      </c>
      <c r="M32" s="455">
        <v>16</v>
      </c>
    </row>
    <row r="33" spans="1:13" ht="75.75" customHeight="1">
      <c r="A33" s="466"/>
      <c r="B33" s="204" t="s">
        <v>1091</v>
      </c>
      <c r="C33" s="204" t="s">
        <v>1038</v>
      </c>
      <c r="D33" s="204" t="s">
        <v>1039</v>
      </c>
      <c r="E33" s="246">
        <v>554</v>
      </c>
      <c r="F33" s="246">
        <v>790</v>
      </c>
      <c r="G33" s="239">
        <f>564/790</f>
        <v>0.7139240506329114</v>
      </c>
      <c r="H33" s="204" t="s">
        <v>1294</v>
      </c>
      <c r="I33" s="244" t="s">
        <v>863</v>
      </c>
      <c r="J33" s="244" t="s">
        <v>1013</v>
      </c>
      <c r="K33" s="244" t="s">
        <v>1227</v>
      </c>
      <c r="L33" s="448"/>
      <c r="M33" s="456"/>
    </row>
    <row r="34" spans="1:13" ht="86.25" customHeight="1">
      <c r="A34" s="466"/>
      <c r="B34" s="392" t="s">
        <v>1149</v>
      </c>
      <c r="C34" s="204" t="s">
        <v>1000</v>
      </c>
      <c r="D34" s="204" t="s">
        <v>1242</v>
      </c>
      <c r="E34" s="255">
        <v>0</v>
      </c>
      <c r="F34" s="205">
        <f>60/60</f>
        <v>1</v>
      </c>
      <c r="G34" s="306">
        <f>110/110</f>
        <v>1</v>
      </c>
      <c r="H34" s="308" t="s">
        <v>1337</v>
      </c>
      <c r="I34" s="244" t="s">
        <v>793</v>
      </c>
      <c r="J34" s="244" t="s">
        <v>1076</v>
      </c>
      <c r="K34" s="244" t="s">
        <v>1227</v>
      </c>
      <c r="L34" s="448"/>
      <c r="M34" s="456"/>
    </row>
    <row r="35" spans="1:13" ht="288" customHeight="1">
      <c r="A35" s="466"/>
      <c r="B35" s="393"/>
      <c r="C35" s="392" t="s">
        <v>864</v>
      </c>
      <c r="D35" s="392" t="s">
        <v>938</v>
      </c>
      <c r="E35" s="431">
        <v>0</v>
      </c>
      <c r="F35" s="473">
        <v>0.7</v>
      </c>
      <c r="G35" s="470">
        <f>((47.5+61+51+75+42)/5)/70</f>
        <v>0.7899999999999999</v>
      </c>
      <c r="H35" s="299" t="s">
        <v>1327</v>
      </c>
      <c r="I35" s="392" t="s">
        <v>865</v>
      </c>
      <c r="J35" s="392" t="s">
        <v>1079</v>
      </c>
      <c r="K35" s="329" t="s">
        <v>1227</v>
      </c>
      <c r="L35" s="448"/>
      <c r="M35" s="456"/>
    </row>
    <row r="36" spans="1:13" ht="156.75" customHeight="1">
      <c r="A36" s="454"/>
      <c r="B36" s="454"/>
      <c r="C36" s="454"/>
      <c r="D36" s="454"/>
      <c r="E36" s="433"/>
      <c r="F36" s="474"/>
      <c r="G36" s="471"/>
      <c r="H36" s="302" t="s">
        <v>1328</v>
      </c>
      <c r="I36" s="454"/>
      <c r="J36" s="454"/>
      <c r="K36" s="330"/>
      <c r="L36" s="448"/>
      <c r="M36" s="456"/>
    </row>
    <row r="37" spans="1:13" ht="108" customHeight="1">
      <c r="A37" s="335" t="s">
        <v>1158</v>
      </c>
      <c r="B37" s="204" t="s">
        <v>1134</v>
      </c>
      <c r="C37" s="226" t="s">
        <v>1182</v>
      </c>
      <c r="D37" s="226" t="s">
        <v>1143</v>
      </c>
      <c r="E37" s="227">
        <v>492</v>
      </c>
      <c r="F37" s="227">
        <v>650</v>
      </c>
      <c r="G37" s="239">
        <f>530/650</f>
        <v>0.8153846153846154</v>
      </c>
      <c r="H37" s="307" t="s">
        <v>1295</v>
      </c>
      <c r="I37" s="226" t="s">
        <v>863</v>
      </c>
      <c r="J37" s="226" t="s">
        <v>1013</v>
      </c>
      <c r="K37" s="226" t="s">
        <v>1227</v>
      </c>
      <c r="L37" s="448"/>
      <c r="M37" s="456"/>
    </row>
    <row r="38" spans="1:13" ht="79.5" customHeight="1">
      <c r="A38" s="326"/>
      <c r="B38" s="334" t="s">
        <v>1149</v>
      </c>
      <c r="C38" s="204" t="s">
        <v>1000</v>
      </c>
      <c r="D38" s="258" t="s">
        <v>1241</v>
      </c>
      <c r="E38" s="66">
        <v>0</v>
      </c>
      <c r="F38" s="82">
        <f>72/72</f>
        <v>1</v>
      </c>
      <c r="G38" s="259">
        <f>72/72</f>
        <v>1</v>
      </c>
      <c r="H38" s="307" t="s">
        <v>1338</v>
      </c>
      <c r="I38" s="226" t="s">
        <v>57</v>
      </c>
      <c r="J38" s="226" t="s">
        <v>1076</v>
      </c>
      <c r="K38" s="226" t="s">
        <v>1227</v>
      </c>
      <c r="L38" s="448"/>
      <c r="M38" s="456"/>
    </row>
    <row r="39" spans="1:13" ht="268.5" customHeight="1">
      <c r="A39" s="326"/>
      <c r="B39" s="334"/>
      <c r="C39" s="204" t="s">
        <v>953</v>
      </c>
      <c r="D39" s="226" t="s">
        <v>954</v>
      </c>
      <c r="E39" s="205">
        <v>0</v>
      </c>
      <c r="F39" s="205">
        <v>0.6</v>
      </c>
      <c r="G39" s="259">
        <f>((45+76+45)/3)/60</f>
        <v>0.9222222222222223</v>
      </c>
      <c r="H39" s="300" t="s">
        <v>1329</v>
      </c>
      <c r="I39" s="226" t="s">
        <v>57</v>
      </c>
      <c r="J39" s="226" t="s">
        <v>1076</v>
      </c>
      <c r="K39" s="226" t="s">
        <v>1227</v>
      </c>
      <c r="L39" s="448"/>
      <c r="M39" s="456"/>
    </row>
    <row r="40" spans="1:13" ht="89.25" customHeight="1">
      <c r="A40" s="427" t="s">
        <v>1159</v>
      </c>
      <c r="B40" s="334" t="s">
        <v>1150</v>
      </c>
      <c r="C40" s="226" t="s">
        <v>998</v>
      </c>
      <c r="D40" s="226" t="s">
        <v>1252</v>
      </c>
      <c r="E40" s="230">
        <v>0</v>
      </c>
      <c r="F40" s="205">
        <v>1</v>
      </c>
      <c r="G40" s="303">
        <v>1</v>
      </c>
      <c r="H40" s="204" t="s">
        <v>1330</v>
      </c>
      <c r="I40" s="226" t="s">
        <v>103</v>
      </c>
      <c r="J40" s="226" t="s">
        <v>1082</v>
      </c>
      <c r="K40" s="226" t="s">
        <v>1227</v>
      </c>
      <c r="L40" s="448"/>
      <c r="M40" s="456"/>
    </row>
    <row r="41" spans="1:13" ht="72" customHeight="1">
      <c r="A41" s="326"/>
      <c r="B41" s="326"/>
      <c r="C41" s="226" t="s">
        <v>1160</v>
      </c>
      <c r="D41" s="226" t="s">
        <v>955</v>
      </c>
      <c r="E41" s="230">
        <v>0</v>
      </c>
      <c r="F41" s="205">
        <v>0.9</v>
      </c>
      <c r="G41" s="303">
        <v>1</v>
      </c>
      <c r="H41" s="298" t="s">
        <v>1331</v>
      </c>
      <c r="I41" s="226" t="s">
        <v>956</v>
      </c>
      <c r="J41" s="226" t="s">
        <v>1082</v>
      </c>
      <c r="K41" s="226" t="s">
        <v>1227</v>
      </c>
      <c r="L41" s="448"/>
      <c r="M41" s="456"/>
    </row>
    <row r="42" spans="1:13" ht="292.5" customHeight="1">
      <c r="A42" s="326"/>
      <c r="B42" s="326"/>
      <c r="C42" s="334" t="s">
        <v>957</v>
      </c>
      <c r="D42" s="226" t="s">
        <v>1253</v>
      </c>
      <c r="E42" s="230">
        <v>0</v>
      </c>
      <c r="F42" s="205">
        <v>1</v>
      </c>
      <c r="G42" s="303">
        <v>1</v>
      </c>
      <c r="H42" s="298" t="s">
        <v>1388</v>
      </c>
      <c r="I42" s="226" t="s">
        <v>1184</v>
      </c>
      <c r="J42" s="226" t="s">
        <v>1013</v>
      </c>
      <c r="K42" s="226" t="s">
        <v>1227</v>
      </c>
      <c r="L42" s="448"/>
      <c r="M42" s="456"/>
    </row>
    <row r="43" spans="1:13" ht="134.25" customHeight="1">
      <c r="A43" s="326"/>
      <c r="B43" s="326"/>
      <c r="C43" s="334"/>
      <c r="D43" s="204" t="s">
        <v>1332</v>
      </c>
      <c r="E43" s="230">
        <v>0</v>
      </c>
      <c r="F43" s="228">
        <v>0.7</v>
      </c>
      <c r="G43" s="301">
        <v>0.84</v>
      </c>
      <c r="H43" s="298" t="s">
        <v>1333</v>
      </c>
      <c r="I43" s="226" t="s">
        <v>958</v>
      </c>
      <c r="J43" s="226" t="s">
        <v>1013</v>
      </c>
      <c r="K43" s="226" t="s">
        <v>1227</v>
      </c>
      <c r="L43" s="448"/>
      <c r="M43" s="456"/>
    </row>
    <row r="44" spans="1:13" ht="92.25" customHeight="1">
      <c r="A44" s="326"/>
      <c r="B44" s="326"/>
      <c r="C44" s="204" t="s">
        <v>1161</v>
      </c>
      <c r="D44" s="204" t="s">
        <v>959</v>
      </c>
      <c r="E44" s="227">
        <v>0</v>
      </c>
      <c r="F44" s="205">
        <v>1</v>
      </c>
      <c r="G44" s="301">
        <v>1</v>
      </c>
      <c r="H44" s="298" t="s">
        <v>1334</v>
      </c>
      <c r="I44" s="226" t="s">
        <v>1185</v>
      </c>
      <c r="J44" s="226" t="s">
        <v>1013</v>
      </c>
      <c r="K44" s="226" t="s">
        <v>1227</v>
      </c>
      <c r="L44" s="448"/>
      <c r="M44" s="456"/>
    </row>
    <row r="45" spans="1:13" ht="69.75" customHeight="1">
      <c r="A45" s="326"/>
      <c r="B45" s="204" t="s">
        <v>1186</v>
      </c>
      <c r="C45" s="204" t="s">
        <v>1131</v>
      </c>
      <c r="D45" s="204" t="s">
        <v>1099</v>
      </c>
      <c r="E45" s="227">
        <v>0</v>
      </c>
      <c r="F45" s="205">
        <v>1</v>
      </c>
      <c r="G45" s="301">
        <v>1</v>
      </c>
      <c r="H45" s="298" t="s">
        <v>1210</v>
      </c>
      <c r="I45" s="226" t="s">
        <v>1183</v>
      </c>
      <c r="J45" s="226" t="s">
        <v>1082</v>
      </c>
      <c r="K45" s="226" t="s">
        <v>1227</v>
      </c>
      <c r="L45" s="448"/>
      <c r="M45" s="456"/>
    </row>
    <row r="46" spans="1:13" ht="80.25" customHeight="1">
      <c r="A46" s="326"/>
      <c r="B46" s="204" t="s">
        <v>1100</v>
      </c>
      <c r="C46" s="204" t="s">
        <v>866</v>
      </c>
      <c r="D46" s="204" t="s">
        <v>943</v>
      </c>
      <c r="E46" s="227">
        <v>0</v>
      </c>
      <c r="F46" s="205">
        <v>1</v>
      </c>
      <c r="G46" s="301">
        <v>1</v>
      </c>
      <c r="H46" s="204" t="s">
        <v>1335</v>
      </c>
      <c r="I46" s="226" t="s">
        <v>1183</v>
      </c>
      <c r="J46" s="226" t="s">
        <v>1082</v>
      </c>
      <c r="K46" s="226" t="s">
        <v>1227</v>
      </c>
      <c r="L46" s="448"/>
      <c r="M46" s="456"/>
    </row>
    <row r="47" spans="1:13" ht="91.5" customHeight="1">
      <c r="A47" s="334" t="s">
        <v>960</v>
      </c>
      <c r="B47" s="334" t="s">
        <v>961</v>
      </c>
      <c r="C47" s="226" t="s">
        <v>1162</v>
      </c>
      <c r="D47" s="204" t="s">
        <v>929</v>
      </c>
      <c r="E47" s="230">
        <v>0</v>
      </c>
      <c r="F47" s="228">
        <v>1</v>
      </c>
      <c r="G47" s="301">
        <v>1</v>
      </c>
      <c r="H47" s="298" t="s">
        <v>1336</v>
      </c>
      <c r="I47" s="226" t="s">
        <v>69</v>
      </c>
      <c r="J47" s="226" t="s">
        <v>1083</v>
      </c>
      <c r="K47" s="226"/>
      <c r="L47" s="448"/>
      <c r="M47" s="456"/>
    </row>
    <row r="48" spans="1:13" ht="242.25" customHeight="1">
      <c r="A48" s="334"/>
      <c r="B48" s="334"/>
      <c r="C48" s="251" t="s">
        <v>1232</v>
      </c>
      <c r="D48" s="226" t="s">
        <v>924</v>
      </c>
      <c r="E48" s="227">
        <v>0</v>
      </c>
      <c r="F48" s="205">
        <v>1</v>
      </c>
      <c r="G48" s="205">
        <v>0.6</v>
      </c>
      <c r="H48" s="305" t="s">
        <v>1376</v>
      </c>
      <c r="I48" s="226" t="s">
        <v>69</v>
      </c>
      <c r="J48" s="226" t="s">
        <v>1034</v>
      </c>
      <c r="K48" s="265" t="s">
        <v>1339</v>
      </c>
      <c r="L48" s="449"/>
      <c r="M48" s="457"/>
    </row>
    <row r="49" spans="1:13" ht="30.75" customHeight="1">
      <c r="A49" s="421" t="s">
        <v>962</v>
      </c>
      <c r="B49" s="422"/>
      <c r="C49" s="422"/>
      <c r="D49" s="422"/>
      <c r="E49" s="422"/>
      <c r="F49" s="422"/>
      <c r="G49" s="422"/>
      <c r="H49" s="422"/>
      <c r="I49" s="422"/>
      <c r="J49" s="422"/>
      <c r="K49" s="422"/>
      <c r="L49" s="422"/>
      <c r="M49" s="423"/>
    </row>
    <row r="50" spans="1:13" ht="30.75" customHeight="1">
      <c r="A50" s="414" t="s">
        <v>1005</v>
      </c>
      <c r="B50" s="415"/>
      <c r="C50" s="415"/>
      <c r="D50" s="415"/>
      <c r="E50" s="415"/>
      <c r="F50" s="415"/>
      <c r="G50" s="415"/>
      <c r="H50" s="415"/>
      <c r="I50" s="415"/>
      <c r="J50" s="415"/>
      <c r="K50" s="415"/>
      <c r="L50" s="415"/>
      <c r="M50" s="416"/>
    </row>
    <row r="51" spans="1:13" ht="24.75" customHeight="1">
      <c r="A51" s="420" t="s">
        <v>859</v>
      </c>
      <c r="B51" s="420" t="s">
        <v>860</v>
      </c>
      <c r="C51" s="420" t="s">
        <v>857</v>
      </c>
      <c r="D51" s="420" t="s">
        <v>858</v>
      </c>
      <c r="E51" s="420" t="s">
        <v>1002</v>
      </c>
      <c r="F51" s="420"/>
      <c r="G51" s="413" t="s">
        <v>1197</v>
      </c>
      <c r="H51" s="413"/>
      <c r="I51" s="420" t="s">
        <v>485</v>
      </c>
      <c r="J51" s="413" t="s">
        <v>1198</v>
      </c>
      <c r="K51" s="413"/>
      <c r="L51" s="413" t="s">
        <v>1199</v>
      </c>
      <c r="M51" s="413" t="s">
        <v>1200</v>
      </c>
    </row>
    <row r="52" spans="1:13" ht="35.25" customHeight="1">
      <c r="A52" s="420"/>
      <c r="B52" s="420"/>
      <c r="C52" s="420"/>
      <c r="D52" s="420"/>
      <c r="E52" s="202" t="s">
        <v>1044</v>
      </c>
      <c r="F52" s="202" t="s">
        <v>1045</v>
      </c>
      <c r="G52" s="231" t="s">
        <v>1201</v>
      </c>
      <c r="H52" s="231" t="s">
        <v>1202</v>
      </c>
      <c r="I52" s="420"/>
      <c r="J52" s="232" t="s">
        <v>1043</v>
      </c>
      <c r="K52" s="267" t="s">
        <v>1259</v>
      </c>
      <c r="L52" s="413"/>
      <c r="M52" s="413"/>
    </row>
    <row r="53" spans="1:13" s="201" customFormat="1" ht="93.75" customHeight="1">
      <c r="A53" s="334" t="s">
        <v>1189</v>
      </c>
      <c r="B53" s="334" t="s">
        <v>867</v>
      </c>
      <c r="C53" s="197" t="s">
        <v>1262</v>
      </c>
      <c r="D53" s="197" t="s">
        <v>212</v>
      </c>
      <c r="E53" s="196">
        <v>0</v>
      </c>
      <c r="F53" s="16">
        <v>1</v>
      </c>
      <c r="G53" s="16">
        <f>17451205430/19200000000</f>
        <v>0.9089169494791667</v>
      </c>
      <c r="H53" s="204" t="s">
        <v>1358</v>
      </c>
      <c r="I53" s="203" t="s">
        <v>213</v>
      </c>
      <c r="J53" s="226" t="s">
        <v>1050</v>
      </c>
      <c r="K53" s="268" t="s">
        <v>1227</v>
      </c>
      <c r="L53" s="424">
        <f>(G53+G55+G56+G57+G58+G59+G60+G61+G62)/10</f>
        <v>0.8566487796508373</v>
      </c>
      <c r="M53" s="467">
        <v>10</v>
      </c>
    </row>
    <row r="54" spans="1:13" s="201" customFormat="1" ht="93.75" customHeight="1">
      <c r="A54" s="334"/>
      <c r="B54" s="334"/>
      <c r="C54" s="197" t="s">
        <v>1263</v>
      </c>
      <c r="D54" s="197" t="s">
        <v>212</v>
      </c>
      <c r="E54" s="196">
        <v>0</v>
      </c>
      <c r="F54" s="16">
        <v>1</v>
      </c>
      <c r="G54" s="16">
        <v>0</v>
      </c>
      <c r="H54" s="204" t="s">
        <v>1212</v>
      </c>
      <c r="I54" s="203" t="s">
        <v>213</v>
      </c>
      <c r="J54" s="226" t="s">
        <v>1050</v>
      </c>
      <c r="K54" s="69" t="s">
        <v>1227</v>
      </c>
      <c r="L54" s="425"/>
      <c r="M54" s="468"/>
    </row>
    <row r="55" spans="1:13" s="201" customFormat="1" ht="93.75" customHeight="1">
      <c r="A55" s="334"/>
      <c r="B55" s="335"/>
      <c r="C55" s="197" t="s">
        <v>1264</v>
      </c>
      <c r="D55" s="197" t="s">
        <v>212</v>
      </c>
      <c r="E55" s="196">
        <v>0</v>
      </c>
      <c r="F55" s="16">
        <v>1</v>
      </c>
      <c r="G55" s="16">
        <f>19509366348/20988890840</f>
        <v>0.9295091625718322</v>
      </c>
      <c r="H55" s="291" t="s">
        <v>1298</v>
      </c>
      <c r="I55" s="203" t="s">
        <v>213</v>
      </c>
      <c r="J55" s="226" t="s">
        <v>1050</v>
      </c>
      <c r="K55" s="69" t="s">
        <v>1227</v>
      </c>
      <c r="L55" s="425"/>
      <c r="M55" s="468"/>
    </row>
    <row r="56" spans="1:13" s="201" customFormat="1" ht="89.25" customHeight="1">
      <c r="A56" s="334" t="s">
        <v>964</v>
      </c>
      <c r="B56" s="204" t="s">
        <v>868</v>
      </c>
      <c r="C56" s="197" t="s">
        <v>869</v>
      </c>
      <c r="D56" s="197" t="s">
        <v>212</v>
      </c>
      <c r="E56" s="196">
        <v>0</v>
      </c>
      <c r="F56" s="16">
        <v>1</v>
      </c>
      <c r="G56" s="16">
        <f>15163100584/19339893384</f>
        <v>0.7840322737530971</v>
      </c>
      <c r="H56" s="204" t="s">
        <v>1299</v>
      </c>
      <c r="I56" s="203" t="s">
        <v>213</v>
      </c>
      <c r="J56" s="226" t="s">
        <v>1050</v>
      </c>
      <c r="K56" s="69" t="s">
        <v>1227</v>
      </c>
      <c r="L56" s="425"/>
      <c r="M56" s="468"/>
    </row>
    <row r="57" spans="1:13" s="201" customFormat="1" ht="77.25" customHeight="1">
      <c r="A57" s="334"/>
      <c r="B57" s="226" t="s">
        <v>1101</v>
      </c>
      <c r="C57" s="197" t="s">
        <v>1102</v>
      </c>
      <c r="D57" s="197" t="s">
        <v>222</v>
      </c>
      <c r="E57" s="196">
        <v>0</v>
      </c>
      <c r="F57" s="16">
        <v>1</v>
      </c>
      <c r="G57" s="16">
        <f>69495091393/73615388043</f>
        <v>0.9440294107042774</v>
      </c>
      <c r="H57" s="204" t="s">
        <v>1340</v>
      </c>
      <c r="I57" s="203" t="s">
        <v>223</v>
      </c>
      <c r="J57" s="226" t="s">
        <v>1050</v>
      </c>
      <c r="K57" s="69" t="s">
        <v>1227</v>
      </c>
      <c r="L57" s="425"/>
      <c r="M57" s="468"/>
    </row>
    <row r="58" spans="1:13" s="201" customFormat="1" ht="70.5" customHeight="1">
      <c r="A58" s="334"/>
      <c r="B58" s="226" t="s">
        <v>1233</v>
      </c>
      <c r="C58" s="226" t="s">
        <v>1234</v>
      </c>
      <c r="D58" s="226" t="s">
        <v>939</v>
      </c>
      <c r="E58" s="198">
        <v>0</v>
      </c>
      <c r="F58" s="205">
        <f>1/1</f>
        <v>1</v>
      </c>
      <c r="G58" s="205">
        <f>1/1</f>
        <v>1</v>
      </c>
      <c r="H58" s="204" t="s">
        <v>1345</v>
      </c>
      <c r="I58" s="226" t="s">
        <v>411</v>
      </c>
      <c r="J58" s="226" t="s">
        <v>1084</v>
      </c>
      <c r="K58" s="69" t="s">
        <v>1227</v>
      </c>
      <c r="L58" s="425"/>
      <c r="M58" s="468"/>
    </row>
    <row r="59" spans="1:13" ht="124.5" customHeight="1">
      <c r="A59" s="334"/>
      <c r="B59" s="204" t="s">
        <v>870</v>
      </c>
      <c r="C59" s="226" t="s">
        <v>225</v>
      </c>
      <c r="D59" s="226" t="s">
        <v>928</v>
      </c>
      <c r="E59" s="198">
        <v>0.1</v>
      </c>
      <c r="F59" s="205">
        <v>1</v>
      </c>
      <c r="G59" s="205">
        <v>1</v>
      </c>
      <c r="H59" s="304" t="s">
        <v>1341</v>
      </c>
      <c r="I59" s="226" t="s">
        <v>1136</v>
      </c>
      <c r="J59" s="226" t="s">
        <v>1051</v>
      </c>
      <c r="K59" s="69" t="s">
        <v>1227</v>
      </c>
      <c r="L59" s="425"/>
      <c r="M59" s="468"/>
    </row>
    <row r="60" spans="1:13" ht="70.5" customHeight="1">
      <c r="A60" s="334"/>
      <c r="B60" s="226" t="s">
        <v>228</v>
      </c>
      <c r="C60" s="204" t="s">
        <v>1103</v>
      </c>
      <c r="D60" s="204" t="s">
        <v>871</v>
      </c>
      <c r="E60" s="198">
        <v>0</v>
      </c>
      <c r="F60" s="205">
        <f>24/24</f>
        <v>1</v>
      </c>
      <c r="G60" s="205">
        <v>1</v>
      </c>
      <c r="H60" s="304" t="s">
        <v>1213</v>
      </c>
      <c r="I60" s="226" t="s">
        <v>872</v>
      </c>
      <c r="J60" s="226" t="s">
        <v>1084</v>
      </c>
      <c r="K60" s="69" t="s">
        <v>1227</v>
      </c>
      <c r="L60" s="425"/>
      <c r="M60" s="468"/>
    </row>
    <row r="61" spans="1:13" ht="69" customHeight="1">
      <c r="A61" s="335"/>
      <c r="B61" s="334" t="s">
        <v>961</v>
      </c>
      <c r="C61" s="226" t="s">
        <v>927</v>
      </c>
      <c r="D61" s="204" t="s">
        <v>1219</v>
      </c>
      <c r="E61" s="230">
        <v>0</v>
      </c>
      <c r="F61" s="228">
        <v>1</v>
      </c>
      <c r="G61" s="205">
        <v>1</v>
      </c>
      <c r="H61" s="304" t="s">
        <v>1214</v>
      </c>
      <c r="I61" s="226" t="s">
        <v>69</v>
      </c>
      <c r="J61" s="226" t="s">
        <v>1052</v>
      </c>
      <c r="K61" s="69" t="s">
        <v>1227</v>
      </c>
      <c r="L61" s="425"/>
      <c r="M61" s="468"/>
    </row>
    <row r="62" spans="1:13" ht="106.5" customHeight="1">
      <c r="A62" s="335"/>
      <c r="B62" s="334"/>
      <c r="C62" s="226" t="s">
        <v>1232</v>
      </c>
      <c r="D62" s="226" t="s">
        <v>924</v>
      </c>
      <c r="E62" s="227">
        <v>0</v>
      </c>
      <c r="F62" s="243">
        <v>1</v>
      </c>
      <c r="G62" s="27">
        <v>1</v>
      </c>
      <c r="H62" s="304" t="s">
        <v>1342</v>
      </c>
      <c r="I62" s="226" t="s">
        <v>69</v>
      </c>
      <c r="J62" s="226" t="s">
        <v>1037</v>
      </c>
      <c r="K62" s="69" t="s">
        <v>1227</v>
      </c>
      <c r="L62" s="426"/>
      <c r="M62" s="469"/>
    </row>
    <row r="63" spans="1:13" ht="30" customHeight="1">
      <c r="A63" s="421" t="s">
        <v>965</v>
      </c>
      <c r="B63" s="422"/>
      <c r="C63" s="422"/>
      <c r="D63" s="422"/>
      <c r="E63" s="422"/>
      <c r="F63" s="422"/>
      <c r="G63" s="422"/>
      <c r="H63" s="422"/>
      <c r="I63" s="422"/>
      <c r="J63" s="422"/>
      <c r="K63" s="422"/>
      <c r="L63" s="422"/>
      <c r="M63" s="423"/>
    </row>
    <row r="64" spans="1:13" ht="34.5" customHeight="1">
      <c r="A64" s="460" t="s">
        <v>1006</v>
      </c>
      <c r="B64" s="461"/>
      <c r="C64" s="461"/>
      <c r="D64" s="461"/>
      <c r="E64" s="461"/>
      <c r="F64" s="461"/>
      <c r="G64" s="461"/>
      <c r="H64" s="461"/>
      <c r="I64" s="461"/>
      <c r="J64" s="461"/>
      <c r="K64" s="461"/>
      <c r="L64" s="461"/>
      <c r="M64" s="462"/>
    </row>
    <row r="65" spans="1:13" ht="24.75" customHeight="1">
      <c r="A65" s="420" t="s">
        <v>859</v>
      </c>
      <c r="B65" s="420" t="s">
        <v>860</v>
      </c>
      <c r="C65" s="420" t="s">
        <v>857</v>
      </c>
      <c r="D65" s="420" t="s">
        <v>858</v>
      </c>
      <c r="E65" s="420" t="s">
        <v>1002</v>
      </c>
      <c r="F65" s="420"/>
      <c r="G65" s="413" t="s">
        <v>1197</v>
      </c>
      <c r="H65" s="413"/>
      <c r="I65" s="420" t="s">
        <v>485</v>
      </c>
      <c r="J65" s="413" t="s">
        <v>1198</v>
      </c>
      <c r="K65" s="413"/>
      <c r="L65" s="413" t="s">
        <v>1199</v>
      </c>
      <c r="M65" s="413" t="s">
        <v>1200</v>
      </c>
    </row>
    <row r="66" spans="1:13" ht="35.25" customHeight="1">
      <c r="A66" s="420"/>
      <c r="B66" s="420"/>
      <c r="C66" s="420"/>
      <c r="D66" s="420"/>
      <c r="E66" s="202" t="s">
        <v>1044</v>
      </c>
      <c r="F66" s="202" t="s">
        <v>1045</v>
      </c>
      <c r="G66" s="231" t="s">
        <v>1201</v>
      </c>
      <c r="H66" s="231" t="s">
        <v>1202</v>
      </c>
      <c r="I66" s="420"/>
      <c r="J66" s="232" t="s">
        <v>1043</v>
      </c>
      <c r="K66" s="267" t="s">
        <v>1259</v>
      </c>
      <c r="L66" s="413"/>
      <c r="M66" s="413"/>
    </row>
    <row r="67" spans="1:13" ht="67.5" customHeight="1">
      <c r="A67" s="334" t="s">
        <v>966</v>
      </c>
      <c r="B67" s="334" t="s">
        <v>1163</v>
      </c>
      <c r="C67" s="212" t="s">
        <v>873</v>
      </c>
      <c r="D67" s="226" t="s">
        <v>925</v>
      </c>
      <c r="E67" s="207">
        <v>483</v>
      </c>
      <c r="F67" s="205">
        <f>501/501</f>
        <v>1</v>
      </c>
      <c r="G67" s="205">
        <v>1</v>
      </c>
      <c r="H67" s="240" t="s">
        <v>1346</v>
      </c>
      <c r="I67" s="212" t="s">
        <v>1104</v>
      </c>
      <c r="J67" s="226" t="s">
        <v>1053</v>
      </c>
      <c r="K67" s="268" t="s">
        <v>1227</v>
      </c>
      <c r="L67" s="424">
        <f>(G67+G68+G69+G70+G71+G72+G73+G74)/8</f>
        <v>1</v>
      </c>
      <c r="M67" s="417">
        <v>8</v>
      </c>
    </row>
    <row r="68" spans="1:13" ht="84.75" customHeight="1">
      <c r="A68" s="427"/>
      <c r="B68" s="334"/>
      <c r="C68" s="334" t="s">
        <v>874</v>
      </c>
      <c r="D68" s="226" t="s">
        <v>1215</v>
      </c>
      <c r="E68" s="207">
        <v>0</v>
      </c>
      <c r="F68" s="205">
        <v>1</v>
      </c>
      <c r="G68" s="205">
        <v>1</v>
      </c>
      <c r="H68" s="240" t="s">
        <v>1350</v>
      </c>
      <c r="I68" s="212" t="s">
        <v>1105</v>
      </c>
      <c r="J68" s="226" t="s">
        <v>1054</v>
      </c>
      <c r="K68" s="268" t="s">
        <v>1227</v>
      </c>
      <c r="L68" s="425"/>
      <c r="M68" s="418"/>
    </row>
    <row r="69" spans="1:13" ht="81" customHeight="1">
      <c r="A69" s="427"/>
      <c r="B69" s="334"/>
      <c r="C69" s="334"/>
      <c r="D69" s="226" t="s">
        <v>1216</v>
      </c>
      <c r="E69" s="207">
        <v>0</v>
      </c>
      <c r="F69" s="205">
        <v>1</v>
      </c>
      <c r="G69" s="205">
        <v>1</v>
      </c>
      <c r="H69" s="240" t="s">
        <v>1347</v>
      </c>
      <c r="I69" s="212" t="s">
        <v>1105</v>
      </c>
      <c r="J69" s="226" t="s">
        <v>1054</v>
      </c>
      <c r="K69" s="268" t="s">
        <v>1227</v>
      </c>
      <c r="L69" s="425"/>
      <c r="M69" s="418"/>
    </row>
    <row r="70" spans="1:13" ht="71.25" customHeight="1">
      <c r="A70" s="427"/>
      <c r="B70" s="334"/>
      <c r="C70" s="334"/>
      <c r="D70" s="226" t="s">
        <v>1217</v>
      </c>
      <c r="E70" s="207">
        <v>0</v>
      </c>
      <c r="F70" s="205">
        <v>1</v>
      </c>
      <c r="G70" s="254">
        <v>1</v>
      </c>
      <c r="H70" s="240" t="s">
        <v>1235</v>
      </c>
      <c r="I70" s="226" t="s">
        <v>1106</v>
      </c>
      <c r="J70" s="226" t="s">
        <v>1054</v>
      </c>
      <c r="K70" s="268" t="s">
        <v>1227</v>
      </c>
      <c r="L70" s="425"/>
      <c r="M70" s="418"/>
    </row>
    <row r="71" spans="1:13" ht="76.5" customHeight="1">
      <c r="A71" s="427"/>
      <c r="B71" s="334"/>
      <c r="C71" s="334"/>
      <c r="D71" s="226" t="s">
        <v>1348</v>
      </c>
      <c r="E71" s="207">
        <v>0</v>
      </c>
      <c r="F71" s="205">
        <v>1</v>
      </c>
      <c r="G71" s="27">
        <v>1</v>
      </c>
      <c r="H71" s="253" t="s">
        <v>1349</v>
      </c>
      <c r="I71" s="226" t="s">
        <v>1106</v>
      </c>
      <c r="J71" s="226" t="s">
        <v>1020</v>
      </c>
      <c r="K71" s="268" t="s">
        <v>1227</v>
      </c>
      <c r="L71" s="425"/>
      <c r="M71" s="418"/>
    </row>
    <row r="72" spans="1:13" ht="65.25" customHeight="1">
      <c r="A72" s="427"/>
      <c r="B72" s="226" t="s">
        <v>1107</v>
      </c>
      <c r="C72" s="199" t="s">
        <v>1108</v>
      </c>
      <c r="D72" s="226" t="s">
        <v>875</v>
      </c>
      <c r="E72" s="207">
        <v>0</v>
      </c>
      <c r="F72" s="205">
        <v>1</v>
      </c>
      <c r="G72" s="254">
        <v>1</v>
      </c>
      <c r="H72" s="240" t="s">
        <v>1218</v>
      </c>
      <c r="I72" s="226" t="s">
        <v>567</v>
      </c>
      <c r="J72" s="226" t="s">
        <v>1020</v>
      </c>
      <c r="K72" s="268" t="s">
        <v>1227</v>
      </c>
      <c r="L72" s="425"/>
      <c r="M72" s="418"/>
    </row>
    <row r="73" spans="1:13" ht="84" customHeight="1">
      <c r="A73" s="427"/>
      <c r="B73" s="265" t="s">
        <v>961</v>
      </c>
      <c r="C73" s="226" t="s">
        <v>927</v>
      </c>
      <c r="D73" s="204" t="s">
        <v>929</v>
      </c>
      <c r="E73" s="230">
        <v>0</v>
      </c>
      <c r="F73" s="228">
        <v>1</v>
      </c>
      <c r="G73" s="254">
        <v>1</v>
      </c>
      <c r="H73" s="240" t="s">
        <v>1236</v>
      </c>
      <c r="I73" s="226" t="s">
        <v>69</v>
      </c>
      <c r="J73" s="226" t="s">
        <v>1035</v>
      </c>
      <c r="K73" s="268" t="s">
        <v>1227</v>
      </c>
      <c r="L73" s="425"/>
      <c r="M73" s="418"/>
    </row>
    <row r="74" spans="1:13" s="211" customFormat="1" ht="147.75" customHeight="1">
      <c r="A74" s="265" t="s">
        <v>966</v>
      </c>
      <c r="B74" s="265" t="s">
        <v>961</v>
      </c>
      <c r="C74" s="251" t="s">
        <v>1232</v>
      </c>
      <c r="D74" s="226" t="s">
        <v>924</v>
      </c>
      <c r="E74" s="227">
        <v>0</v>
      </c>
      <c r="F74" s="205">
        <v>1</v>
      </c>
      <c r="G74" s="82">
        <v>1</v>
      </c>
      <c r="H74" s="260" t="s">
        <v>1254</v>
      </c>
      <c r="I74" s="226" t="s">
        <v>69</v>
      </c>
      <c r="J74" s="226" t="s">
        <v>1055</v>
      </c>
      <c r="K74" s="268" t="s">
        <v>1227</v>
      </c>
      <c r="L74" s="426"/>
      <c r="M74" s="419"/>
    </row>
    <row r="75" spans="1:13" s="211" customFormat="1" ht="29.25" customHeight="1">
      <c r="A75" s="421" t="s">
        <v>967</v>
      </c>
      <c r="B75" s="422"/>
      <c r="C75" s="422"/>
      <c r="D75" s="422"/>
      <c r="E75" s="422"/>
      <c r="F75" s="422"/>
      <c r="G75" s="422"/>
      <c r="H75" s="422"/>
      <c r="I75" s="422"/>
      <c r="J75" s="422"/>
      <c r="K75" s="422"/>
      <c r="L75" s="422"/>
      <c r="M75" s="423"/>
    </row>
    <row r="76" spans="1:13" ht="24.75" customHeight="1">
      <c r="A76" s="414" t="s">
        <v>1007</v>
      </c>
      <c r="B76" s="415"/>
      <c r="C76" s="415"/>
      <c r="D76" s="415"/>
      <c r="E76" s="415"/>
      <c r="F76" s="415"/>
      <c r="G76" s="415"/>
      <c r="H76" s="415"/>
      <c r="I76" s="415"/>
      <c r="J76" s="415"/>
      <c r="K76" s="415"/>
      <c r="L76" s="415"/>
      <c r="M76" s="416"/>
    </row>
    <row r="77" spans="1:13" ht="24.75" customHeight="1">
      <c r="A77" s="420" t="s">
        <v>859</v>
      </c>
      <c r="B77" s="420" t="s">
        <v>860</v>
      </c>
      <c r="C77" s="420" t="s">
        <v>857</v>
      </c>
      <c r="D77" s="420" t="s">
        <v>858</v>
      </c>
      <c r="E77" s="420" t="s">
        <v>1002</v>
      </c>
      <c r="F77" s="420"/>
      <c r="G77" s="413" t="s">
        <v>1197</v>
      </c>
      <c r="H77" s="413"/>
      <c r="I77" s="420" t="s">
        <v>485</v>
      </c>
      <c r="J77" s="413" t="s">
        <v>1198</v>
      </c>
      <c r="K77" s="413"/>
      <c r="L77" s="413" t="s">
        <v>1199</v>
      </c>
      <c r="M77" s="413" t="s">
        <v>1200</v>
      </c>
    </row>
    <row r="78" spans="1:13" ht="35.25" customHeight="1">
      <c r="A78" s="420"/>
      <c r="B78" s="420"/>
      <c r="C78" s="420"/>
      <c r="D78" s="420"/>
      <c r="E78" s="202" t="s">
        <v>1044</v>
      </c>
      <c r="F78" s="202" t="s">
        <v>1045</v>
      </c>
      <c r="G78" s="231" t="s">
        <v>1201</v>
      </c>
      <c r="H78" s="231" t="s">
        <v>1202</v>
      </c>
      <c r="I78" s="420"/>
      <c r="J78" s="232" t="s">
        <v>1043</v>
      </c>
      <c r="K78" s="267" t="s">
        <v>1259</v>
      </c>
      <c r="L78" s="413"/>
      <c r="M78" s="413"/>
    </row>
    <row r="79" spans="1:13" ht="80.25" customHeight="1">
      <c r="A79" s="334" t="s">
        <v>966</v>
      </c>
      <c r="B79" s="334" t="s">
        <v>1164</v>
      </c>
      <c r="C79" s="334" t="s">
        <v>1109</v>
      </c>
      <c r="D79" s="204" t="s">
        <v>1110</v>
      </c>
      <c r="E79" s="198">
        <v>0</v>
      </c>
      <c r="F79" s="228">
        <v>1</v>
      </c>
      <c r="G79" s="313">
        <f>6334452083/6500000000</f>
        <v>0.9745310896923077</v>
      </c>
      <c r="H79" s="315" t="s">
        <v>1371</v>
      </c>
      <c r="I79" s="204" t="s">
        <v>486</v>
      </c>
      <c r="J79" s="226" t="s">
        <v>1032</v>
      </c>
      <c r="K79" s="268" t="s">
        <v>1227</v>
      </c>
      <c r="L79" s="424">
        <f>(G79+G80+G81+G82+G83+G85+G86+G87+G88)/10</f>
        <v>0.7354531089692308</v>
      </c>
      <c r="M79" s="417">
        <v>10</v>
      </c>
    </row>
    <row r="80" spans="1:13" ht="128.25" customHeight="1">
      <c r="A80" s="427"/>
      <c r="B80" s="334"/>
      <c r="C80" s="334"/>
      <c r="D80" s="229" t="s">
        <v>1142</v>
      </c>
      <c r="E80" s="27">
        <v>0.7</v>
      </c>
      <c r="F80" s="27">
        <v>0.8</v>
      </c>
      <c r="G80" s="27">
        <v>1</v>
      </c>
      <c r="H80" s="316" t="s">
        <v>1230</v>
      </c>
      <c r="I80" s="204" t="s">
        <v>486</v>
      </c>
      <c r="J80" s="226" t="s">
        <v>1032</v>
      </c>
      <c r="K80" s="69" t="s">
        <v>1227</v>
      </c>
      <c r="L80" s="425"/>
      <c r="M80" s="418"/>
    </row>
    <row r="81" spans="1:13" ht="169.5" customHeight="1">
      <c r="A81" s="427"/>
      <c r="B81" s="334"/>
      <c r="C81" s="334"/>
      <c r="D81" s="204" t="s">
        <v>968</v>
      </c>
      <c r="E81" s="228">
        <v>0.75</v>
      </c>
      <c r="F81" s="228">
        <v>0.8</v>
      </c>
      <c r="G81" s="313">
        <v>0.92</v>
      </c>
      <c r="H81" s="317" t="s">
        <v>1377</v>
      </c>
      <c r="I81" s="204" t="s">
        <v>486</v>
      </c>
      <c r="J81" s="226" t="s">
        <v>1032</v>
      </c>
      <c r="K81" s="69" t="s">
        <v>1227</v>
      </c>
      <c r="L81" s="425"/>
      <c r="M81" s="418"/>
    </row>
    <row r="82" spans="1:13" ht="83.25" customHeight="1">
      <c r="A82" s="334" t="s">
        <v>966</v>
      </c>
      <c r="B82" s="204" t="s">
        <v>1165</v>
      </c>
      <c r="C82" s="204" t="s">
        <v>876</v>
      </c>
      <c r="D82" s="204" t="s">
        <v>969</v>
      </c>
      <c r="E82" s="228">
        <v>0.8</v>
      </c>
      <c r="F82" s="228">
        <v>1</v>
      </c>
      <c r="G82" s="313">
        <v>0.9</v>
      </c>
      <c r="H82" s="318" t="s">
        <v>1378</v>
      </c>
      <c r="I82" s="204" t="s">
        <v>487</v>
      </c>
      <c r="J82" s="226" t="s">
        <v>1032</v>
      </c>
      <c r="K82" s="69" t="s">
        <v>1227</v>
      </c>
      <c r="L82" s="425"/>
      <c r="M82" s="418"/>
    </row>
    <row r="83" spans="1:13" ht="81.75" customHeight="1">
      <c r="A83" s="427"/>
      <c r="B83" s="204" t="s">
        <v>1166</v>
      </c>
      <c r="C83" s="204" t="s">
        <v>280</v>
      </c>
      <c r="D83" s="204" t="s">
        <v>970</v>
      </c>
      <c r="E83" s="205">
        <v>0</v>
      </c>
      <c r="F83" s="205">
        <v>1</v>
      </c>
      <c r="G83" s="205">
        <v>0.92</v>
      </c>
      <c r="H83" s="318" t="s">
        <v>1379</v>
      </c>
      <c r="I83" s="204" t="s">
        <v>488</v>
      </c>
      <c r="J83" s="226" t="s">
        <v>1076</v>
      </c>
      <c r="K83" s="69" t="s">
        <v>1227</v>
      </c>
      <c r="L83" s="425"/>
      <c r="M83" s="418"/>
    </row>
    <row r="84" spans="1:13" ht="72" customHeight="1">
      <c r="A84" s="427"/>
      <c r="B84" s="204" t="s">
        <v>1167</v>
      </c>
      <c r="C84" s="204" t="s">
        <v>1085</v>
      </c>
      <c r="D84" s="204" t="s">
        <v>1042</v>
      </c>
      <c r="E84" s="219"/>
      <c r="F84" s="205" t="s">
        <v>1092</v>
      </c>
      <c r="G84" s="276">
        <v>1597023465</v>
      </c>
      <c r="H84" s="314" t="s">
        <v>1369</v>
      </c>
      <c r="I84" s="204" t="s">
        <v>971</v>
      </c>
      <c r="J84" s="226" t="s">
        <v>1056</v>
      </c>
      <c r="K84" s="69" t="s">
        <v>1227</v>
      </c>
      <c r="L84" s="425"/>
      <c r="M84" s="418"/>
    </row>
    <row r="85" spans="1:13" ht="101.25" customHeight="1">
      <c r="A85" s="427"/>
      <c r="B85" s="204" t="s">
        <v>1168</v>
      </c>
      <c r="C85" s="204" t="s">
        <v>1057</v>
      </c>
      <c r="D85" s="204" t="s">
        <v>1058</v>
      </c>
      <c r="E85" s="228">
        <v>0</v>
      </c>
      <c r="F85" s="228">
        <v>1</v>
      </c>
      <c r="G85" s="313">
        <v>0.04</v>
      </c>
      <c r="H85" s="314" t="s">
        <v>1370</v>
      </c>
      <c r="I85" s="204" t="s">
        <v>972</v>
      </c>
      <c r="J85" s="226" t="s">
        <v>1032</v>
      </c>
      <c r="K85" s="69" t="s">
        <v>1227</v>
      </c>
      <c r="L85" s="425"/>
      <c r="M85" s="418"/>
    </row>
    <row r="86" spans="1:13" ht="102.75" customHeight="1">
      <c r="A86" s="334" t="s">
        <v>966</v>
      </c>
      <c r="B86" s="226" t="s">
        <v>1169</v>
      </c>
      <c r="C86" s="204" t="s">
        <v>1111</v>
      </c>
      <c r="D86" s="204" t="s">
        <v>1086</v>
      </c>
      <c r="E86" s="228">
        <v>0</v>
      </c>
      <c r="F86" s="228">
        <v>1</v>
      </c>
      <c r="G86" s="313">
        <v>1</v>
      </c>
      <c r="H86" s="314" t="s">
        <v>1380</v>
      </c>
      <c r="I86" s="204" t="s">
        <v>973</v>
      </c>
      <c r="J86" s="226" t="s">
        <v>1059</v>
      </c>
      <c r="K86" s="69" t="s">
        <v>1227</v>
      </c>
      <c r="L86" s="425"/>
      <c r="M86" s="418"/>
    </row>
    <row r="87" spans="1:13" s="211" customFormat="1" ht="87" customHeight="1">
      <c r="A87" s="427"/>
      <c r="B87" s="226" t="s">
        <v>1170</v>
      </c>
      <c r="C87" s="226" t="s">
        <v>1112</v>
      </c>
      <c r="D87" s="204" t="s">
        <v>974</v>
      </c>
      <c r="E87" s="228">
        <v>0</v>
      </c>
      <c r="F87" s="228">
        <v>1</v>
      </c>
      <c r="G87" s="313">
        <v>1</v>
      </c>
      <c r="H87" s="314" t="s">
        <v>1372</v>
      </c>
      <c r="I87" s="204" t="s">
        <v>975</v>
      </c>
      <c r="J87" s="226" t="s">
        <v>1032</v>
      </c>
      <c r="K87" s="69" t="s">
        <v>1227</v>
      </c>
      <c r="L87" s="425"/>
      <c r="M87" s="418"/>
    </row>
    <row r="88" spans="1:13" s="211" customFormat="1" ht="129.75" customHeight="1">
      <c r="A88" s="427"/>
      <c r="B88" s="226" t="s">
        <v>961</v>
      </c>
      <c r="C88" s="251" t="s">
        <v>1232</v>
      </c>
      <c r="D88" s="226" t="s">
        <v>976</v>
      </c>
      <c r="E88" s="227">
        <v>0</v>
      </c>
      <c r="F88" s="205">
        <v>1</v>
      </c>
      <c r="G88" s="205">
        <v>0.6</v>
      </c>
      <c r="H88" s="312" t="s">
        <v>1255</v>
      </c>
      <c r="I88" s="226" t="s">
        <v>69</v>
      </c>
      <c r="J88" s="226" t="s">
        <v>1021</v>
      </c>
      <c r="K88" s="69" t="s">
        <v>1227</v>
      </c>
      <c r="L88" s="426"/>
      <c r="M88" s="419"/>
    </row>
    <row r="89" spans="1:13" ht="29.25" customHeight="1">
      <c r="A89" s="421" t="s">
        <v>877</v>
      </c>
      <c r="B89" s="422"/>
      <c r="C89" s="422"/>
      <c r="D89" s="422"/>
      <c r="E89" s="422"/>
      <c r="F89" s="422"/>
      <c r="G89" s="422"/>
      <c r="H89" s="422"/>
      <c r="I89" s="422"/>
      <c r="J89" s="422"/>
      <c r="K89" s="422"/>
      <c r="L89" s="422"/>
      <c r="M89" s="423"/>
    </row>
    <row r="90" spans="1:13" ht="23.25" customHeight="1">
      <c r="A90" s="414" t="s">
        <v>1008</v>
      </c>
      <c r="B90" s="415"/>
      <c r="C90" s="415"/>
      <c r="D90" s="415"/>
      <c r="E90" s="415"/>
      <c r="F90" s="415"/>
      <c r="G90" s="415"/>
      <c r="H90" s="415"/>
      <c r="I90" s="415"/>
      <c r="J90" s="415"/>
      <c r="K90" s="415"/>
      <c r="L90" s="415"/>
      <c r="M90" s="416"/>
    </row>
    <row r="91" spans="1:13" ht="24.75" customHeight="1">
      <c r="A91" s="325" t="s">
        <v>859</v>
      </c>
      <c r="B91" s="420" t="s">
        <v>860</v>
      </c>
      <c r="C91" s="420" t="s">
        <v>857</v>
      </c>
      <c r="D91" s="420" t="s">
        <v>858</v>
      </c>
      <c r="E91" s="420" t="s">
        <v>1002</v>
      </c>
      <c r="F91" s="420"/>
      <c r="G91" s="413" t="s">
        <v>1197</v>
      </c>
      <c r="H91" s="413"/>
      <c r="I91" s="420" t="s">
        <v>485</v>
      </c>
      <c r="J91" s="413" t="s">
        <v>1198</v>
      </c>
      <c r="K91" s="413"/>
      <c r="L91" s="413" t="s">
        <v>1199</v>
      </c>
      <c r="M91" s="413" t="s">
        <v>1200</v>
      </c>
    </row>
    <row r="92" spans="1:13" ht="35.25" customHeight="1">
      <c r="A92" s="325"/>
      <c r="B92" s="420"/>
      <c r="C92" s="420"/>
      <c r="D92" s="420"/>
      <c r="E92" s="202" t="s">
        <v>1044</v>
      </c>
      <c r="F92" s="202" t="s">
        <v>1045</v>
      </c>
      <c r="G92" s="231" t="s">
        <v>1201</v>
      </c>
      <c r="H92" s="231" t="s">
        <v>1202</v>
      </c>
      <c r="I92" s="420"/>
      <c r="J92" s="232" t="s">
        <v>1043</v>
      </c>
      <c r="K92" s="267" t="s">
        <v>1259</v>
      </c>
      <c r="L92" s="413"/>
      <c r="M92" s="413"/>
    </row>
    <row r="93" spans="1:13" ht="96.75" customHeight="1">
      <c r="A93" s="334" t="s">
        <v>966</v>
      </c>
      <c r="B93" s="51" t="s">
        <v>977</v>
      </c>
      <c r="C93" s="51" t="s">
        <v>1237</v>
      </c>
      <c r="D93" s="51" t="s">
        <v>1060</v>
      </c>
      <c r="E93" s="207">
        <v>0</v>
      </c>
      <c r="F93" s="205">
        <f>3/3</f>
        <v>1</v>
      </c>
      <c r="G93" s="205">
        <v>1</v>
      </c>
      <c r="H93" s="319" t="s">
        <v>1373</v>
      </c>
      <c r="I93" s="226" t="s">
        <v>131</v>
      </c>
      <c r="J93" s="226" t="s">
        <v>1061</v>
      </c>
      <c r="K93" s="268" t="s">
        <v>1227</v>
      </c>
      <c r="L93" s="428">
        <f>(G93+G94+G95+G96+G97)/5</f>
        <v>0.8736842105263157</v>
      </c>
      <c r="M93" s="417">
        <v>5</v>
      </c>
    </row>
    <row r="94" spans="1:13" ht="94.5" customHeight="1">
      <c r="A94" s="427"/>
      <c r="B94" s="226" t="s">
        <v>1171</v>
      </c>
      <c r="C94" s="226" t="s">
        <v>1001</v>
      </c>
      <c r="D94" s="226" t="s">
        <v>1374</v>
      </c>
      <c r="E94" s="207">
        <v>0</v>
      </c>
      <c r="F94" s="205">
        <f>2/2</f>
        <v>1</v>
      </c>
      <c r="G94" s="205">
        <v>1</v>
      </c>
      <c r="H94" s="319" t="s">
        <v>1375</v>
      </c>
      <c r="I94" s="226" t="s">
        <v>131</v>
      </c>
      <c r="J94" s="226" t="s">
        <v>1014</v>
      </c>
      <c r="K94" s="268" t="s">
        <v>1227</v>
      </c>
      <c r="L94" s="429"/>
      <c r="M94" s="418"/>
    </row>
    <row r="95" spans="1:13" ht="129.75" customHeight="1">
      <c r="A95" s="427"/>
      <c r="B95" s="226" t="s">
        <v>1172</v>
      </c>
      <c r="C95" s="226" t="s">
        <v>878</v>
      </c>
      <c r="D95" s="226" t="s">
        <v>1310</v>
      </c>
      <c r="E95" s="207">
        <v>0</v>
      </c>
      <c r="F95" s="205">
        <v>1</v>
      </c>
      <c r="G95" s="205">
        <v>1</v>
      </c>
      <c r="H95" s="241" t="s">
        <v>1311</v>
      </c>
      <c r="I95" s="226" t="s">
        <v>131</v>
      </c>
      <c r="J95" s="226" t="s">
        <v>1015</v>
      </c>
      <c r="K95" s="268" t="s">
        <v>1227</v>
      </c>
      <c r="L95" s="429"/>
      <c r="M95" s="418"/>
    </row>
    <row r="96" spans="1:13" ht="97.5" customHeight="1">
      <c r="A96" s="427"/>
      <c r="B96" s="226" t="s">
        <v>1173</v>
      </c>
      <c r="C96" s="226" t="s">
        <v>141</v>
      </c>
      <c r="D96" s="226" t="s">
        <v>930</v>
      </c>
      <c r="E96" s="207">
        <v>0</v>
      </c>
      <c r="F96" s="205">
        <f>14/14</f>
        <v>1</v>
      </c>
      <c r="G96" s="205">
        <v>1</v>
      </c>
      <c r="H96" s="291" t="s">
        <v>1359</v>
      </c>
      <c r="I96" s="226" t="s">
        <v>131</v>
      </c>
      <c r="J96" s="206" t="s">
        <v>1016</v>
      </c>
      <c r="K96" s="268" t="s">
        <v>1227</v>
      </c>
      <c r="L96" s="429"/>
      <c r="M96" s="418"/>
    </row>
    <row r="97" spans="1:13" ht="186" customHeight="1">
      <c r="A97" s="427"/>
      <c r="B97" s="226" t="s">
        <v>1113</v>
      </c>
      <c r="C97" s="226" t="s">
        <v>144</v>
      </c>
      <c r="D97" s="226" t="s">
        <v>931</v>
      </c>
      <c r="E97" s="207">
        <v>0</v>
      </c>
      <c r="F97" s="205">
        <v>0.8</v>
      </c>
      <c r="G97" s="205">
        <f>7/19</f>
        <v>0.3684210526315789</v>
      </c>
      <c r="H97" s="292" t="s">
        <v>1312</v>
      </c>
      <c r="I97" s="226" t="s">
        <v>131</v>
      </c>
      <c r="J97" s="226" t="s">
        <v>1017</v>
      </c>
      <c r="K97" s="268" t="s">
        <v>1227</v>
      </c>
      <c r="L97" s="429"/>
      <c r="M97" s="418"/>
    </row>
    <row r="98" spans="1:13" ht="27.75" customHeight="1">
      <c r="A98" s="421" t="s">
        <v>879</v>
      </c>
      <c r="B98" s="422"/>
      <c r="C98" s="422"/>
      <c r="D98" s="422"/>
      <c r="E98" s="422"/>
      <c r="F98" s="422"/>
      <c r="G98" s="422"/>
      <c r="H98" s="422"/>
      <c r="I98" s="422"/>
      <c r="J98" s="422"/>
      <c r="K98" s="422"/>
      <c r="L98" s="422"/>
      <c r="M98" s="423"/>
    </row>
    <row r="99" spans="1:13" ht="26.25" customHeight="1">
      <c r="A99" s="460" t="s">
        <v>1151</v>
      </c>
      <c r="B99" s="461"/>
      <c r="C99" s="461"/>
      <c r="D99" s="461"/>
      <c r="E99" s="461"/>
      <c r="F99" s="461"/>
      <c r="G99" s="461"/>
      <c r="H99" s="461"/>
      <c r="I99" s="461"/>
      <c r="J99" s="461"/>
      <c r="K99" s="461"/>
      <c r="L99" s="461"/>
      <c r="M99" s="462"/>
    </row>
    <row r="100" spans="1:13" ht="24.75" customHeight="1">
      <c r="A100" s="325" t="s">
        <v>859</v>
      </c>
      <c r="B100" s="420" t="s">
        <v>860</v>
      </c>
      <c r="C100" s="420" t="s">
        <v>857</v>
      </c>
      <c r="D100" s="420" t="s">
        <v>858</v>
      </c>
      <c r="E100" s="420" t="s">
        <v>1002</v>
      </c>
      <c r="F100" s="420"/>
      <c r="G100" s="413" t="s">
        <v>1197</v>
      </c>
      <c r="H100" s="413"/>
      <c r="I100" s="420" t="s">
        <v>485</v>
      </c>
      <c r="J100" s="413" t="s">
        <v>1198</v>
      </c>
      <c r="K100" s="413"/>
      <c r="L100" s="413" t="s">
        <v>1199</v>
      </c>
      <c r="M100" s="413" t="s">
        <v>1200</v>
      </c>
    </row>
    <row r="101" spans="1:13" ht="35.25" customHeight="1">
      <c r="A101" s="325"/>
      <c r="B101" s="420"/>
      <c r="C101" s="420"/>
      <c r="D101" s="420"/>
      <c r="E101" s="202" t="s">
        <v>1044</v>
      </c>
      <c r="F101" s="202" t="s">
        <v>1045</v>
      </c>
      <c r="G101" s="231" t="s">
        <v>1201</v>
      </c>
      <c r="H101" s="231" t="s">
        <v>1202</v>
      </c>
      <c r="I101" s="420"/>
      <c r="J101" s="232" t="s">
        <v>1043</v>
      </c>
      <c r="K101" s="267" t="s">
        <v>1259</v>
      </c>
      <c r="L101" s="413"/>
      <c r="M101" s="413"/>
    </row>
    <row r="102" spans="1:13" ht="97.5" customHeight="1">
      <c r="A102" s="334" t="s">
        <v>966</v>
      </c>
      <c r="B102" s="334" t="s">
        <v>1225</v>
      </c>
      <c r="C102" s="334" t="s">
        <v>364</v>
      </c>
      <c r="D102" s="204" t="s">
        <v>932</v>
      </c>
      <c r="E102" s="248">
        <v>3</v>
      </c>
      <c r="F102" s="247">
        <v>1</v>
      </c>
      <c r="G102" s="311">
        <f>11/11</f>
        <v>1</v>
      </c>
      <c r="H102" s="204" t="s">
        <v>1354</v>
      </c>
      <c r="I102" s="204" t="s">
        <v>916</v>
      </c>
      <c r="J102" s="225" t="s">
        <v>1018</v>
      </c>
      <c r="K102" s="268" t="s">
        <v>1227</v>
      </c>
      <c r="L102" s="424">
        <f>(G102+G103+G104+G105+G106+G107+G108)/7</f>
        <v>1</v>
      </c>
      <c r="M102" s="417">
        <v>7</v>
      </c>
    </row>
    <row r="103" spans="1:13" ht="82.5" customHeight="1">
      <c r="A103" s="427"/>
      <c r="B103" s="334"/>
      <c r="C103" s="334"/>
      <c r="D103" s="204" t="s">
        <v>933</v>
      </c>
      <c r="E103" s="230">
        <v>0</v>
      </c>
      <c r="F103" s="228">
        <v>1</v>
      </c>
      <c r="G103" s="311">
        <v>1</v>
      </c>
      <c r="H103" s="204" t="s">
        <v>1351</v>
      </c>
      <c r="I103" s="204" t="s">
        <v>916</v>
      </c>
      <c r="J103" s="225" t="s">
        <v>1018</v>
      </c>
      <c r="K103" s="268" t="s">
        <v>1227</v>
      </c>
      <c r="L103" s="425"/>
      <c r="M103" s="418"/>
    </row>
    <row r="104" spans="1:13" ht="51.75" customHeight="1">
      <c r="A104" s="427"/>
      <c r="B104" s="334"/>
      <c r="C104" s="334"/>
      <c r="D104" s="204" t="s">
        <v>1360</v>
      </c>
      <c r="E104" s="230">
        <v>0</v>
      </c>
      <c r="F104" s="228">
        <v>1</v>
      </c>
      <c r="G104" s="311">
        <f>1/1</f>
        <v>1</v>
      </c>
      <c r="H104" s="204" t="s">
        <v>1361</v>
      </c>
      <c r="I104" s="204" t="s">
        <v>916</v>
      </c>
      <c r="J104" s="225" t="s">
        <v>1018</v>
      </c>
      <c r="K104" s="268" t="s">
        <v>1227</v>
      </c>
      <c r="L104" s="425"/>
      <c r="M104" s="418"/>
    </row>
    <row r="105" spans="1:13" ht="49.5" customHeight="1">
      <c r="A105" s="427"/>
      <c r="B105" s="334"/>
      <c r="C105" s="334"/>
      <c r="D105" s="204" t="s">
        <v>934</v>
      </c>
      <c r="E105" s="230">
        <v>0</v>
      </c>
      <c r="F105" s="228">
        <v>1</v>
      </c>
      <c r="G105" s="311">
        <v>1</v>
      </c>
      <c r="H105" s="204" t="s">
        <v>1353</v>
      </c>
      <c r="I105" s="204" t="s">
        <v>916</v>
      </c>
      <c r="J105" s="225" t="s">
        <v>1018</v>
      </c>
      <c r="K105" s="268" t="s">
        <v>1227</v>
      </c>
      <c r="L105" s="425"/>
      <c r="M105" s="418"/>
    </row>
    <row r="106" spans="1:13" ht="53.25" customHeight="1">
      <c r="A106" s="427"/>
      <c r="B106" s="334"/>
      <c r="C106" s="334"/>
      <c r="D106" s="204" t="s">
        <v>935</v>
      </c>
      <c r="E106" s="230">
        <v>0</v>
      </c>
      <c r="F106" s="228">
        <v>1</v>
      </c>
      <c r="G106" s="311">
        <v>1</v>
      </c>
      <c r="H106" s="204" t="s">
        <v>1352</v>
      </c>
      <c r="I106" s="204" t="s">
        <v>916</v>
      </c>
      <c r="J106" s="225" t="s">
        <v>1018</v>
      </c>
      <c r="K106" s="268" t="s">
        <v>1227</v>
      </c>
      <c r="L106" s="425"/>
      <c r="M106" s="418"/>
    </row>
    <row r="107" spans="1:13" ht="161.25" customHeight="1">
      <c r="A107" s="427"/>
      <c r="B107" s="334"/>
      <c r="C107" s="226" t="s">
        <v>978</v>
      </c>
      <c r="D107" s="204" t="s">
        <v>979</v>
      </c>
      <c r="E107" s="230">
        <v>0</v>
      </c>
      <c r="F107" s="228">
        <v>0.8</v>
      </c>
      <c r="G107" s="311">
        <v>1</v>
      </c>
      <c r="H107" s="309" t="s">
        <v>1238</v>
      </c>
      <c r="I107" s="204" t="s">
        <v>916</v>
      </c>
      <c r="J107" s="225" t="s">
        <v>1018</v>
      </c>
      <c r="K107" s="268" t="s">
        <v>1227</v>
      </c>
      <c r="L107" s="425"/>
      <c r="M107" s="418"/>
    </row>
    <row r="108" spans="1:13" s="211" customFormat="1" ht="132" customHeight="1">
      <c r="A108" s="427"/>
      <c r="B108" s="226" t="s">
        <v>961</v>
      </c>
      <c r="C108" s="238" t="s">
        <v>1211</v>
      </c>
      <c r="D108" s="226" t="s">
        <v>924</v>
      </c>
      <c r="E108" s="227">
        <v>0</v>
      </c>
      <c r="F108" s="205">
        <v>1</v>
      </c>
      <c r="G108" s="82">
        <v>1</v>
      </c>
      <c r="H108" s="310" t="s">
        <v>1239</v>
      </c>
      <c r="I108" s="204" t="s">
        <v>916</v>
      </c>
      <c r="J108" s="225" t="s">
        <v>1019</v>
      </c>
      <c r="K108" s="268" t="s">
        <v>1227</v>
      </c>
      <c r="L108" s="426"/>
      <c r="M108" s="419"/>
    </row>
    <row r="109" spans="1:13" s="211" customFormat="1" ht="22.5" customHeight="1">
      <c r="A109" s="421" t="s">
        <v>880</v>
      </c>
      <c r="B109" s="422"/>
      <c r="C109" s="422"/>
      <c r="D109" s="422"/>
      <c r="E109" s="422"/>
      <c r="F109" s="422"/>
      <c r="G109" s="422"/>
      <c r="H109" s="422"/>
      <c r="I109" s="422"/>
      <c r="J109" s="422"/>
      <c r="K109" s="422"/>
      <c r="L109" s="422"/>
      <c r="M109" s="423"/>
    </row>
    <row r="110" spans="1:13" ht="38.25" customHeight="1">
      <c r="A110" s="460" t="s">
        <v>1277</v>
      </c>
      <c r="B110" s="461"/>
      <c r="C110" s="461"/>
      <c r="D110" s="461"/>
      <c r="E110" s="461"/>
      <c r="F110" s="461"/>
      <c r="G110" s="461"/>
      <c r="H110" s="461"/>
      <c r="I110" s="461"/>
      <c r="J110" s="461"/>
      <c r="K110" s="461"/>
      <c r="L110" s="461"/>
      <c r="M110" s="462"/>
    </row>
    <row r="111" spans="1:13" ht="24.75" customHeight="1">
      <c r="A111" s="434" t="s">
        <v>859</v>
      </c>
      <c r="B111" s="434" t="s">
        <v>860</v>
      </c>
      <c r="C111" s="434" t="s">
        <v>857</v>
      </c>
      <c r="D111" s="434" t="s">
        <v>858</v>
      </c>
      <c r="E111" s="440" t="s">
        <v>1002</v>
      </c>
      <c r="F111" s="441"/>
      <c r="G111" s="436" t="s">
        <v>1197</v>
      </c>
      <c r="H111" s="437"/>
      <c r="I111" s="434" t="s">
        <v>485</v>
      </c>
      <c r="J111" s="436" t="s">
        <v>1198</v>
      </c>
      <c r="K111" s="437"/>
      <c r="L111" s="438" t="s">
        <v>1199</v>
      </c>
      <c r="M111" s="438" t="s">
        <v>1200</v>
      </c>
    </row>
    <row r="112" spans="1:13" ht="35.25" customHeight="1">
      <c r="A112" s="435"/>
      <c r="B112" s="435"/>
      <c r="C112" s="435"/>
      <c r="D112" s="435"/>
      <c r="E112" s="202" t="s">
        <v>1044</v>
      </c>
      <c r="F112" s="202" t="s">
        <v>1045</v>
      </c>
      <c r="G112" s="231" t="s">
        <v>1201</v>
      </c>
      <c r="H112" s="231" t="s">
        <v>1202</v>
      </c>
      <c r="I112" s="435"/>
      <c r="J112" s="232" t="s">
        <v>1043</v>
      </c>
      <c r="K112" s="286" t="s">
        <v>1259</v>
      </c>
      <c r="L112" s="439"/>
      <c r="M112" s="439"/>
    </row>
    <row r="113" spans="1:13" ht="98.25" customHeight="1">
      <c r="A113" s="277" t="s">
        <v>966</v>
      </c>
      <c r="B113" s="204" t="s">
        <v>1088</v>
      </c>
      <c r="C113" s="204" t="s">
        <v>149</v>
      </c>
      <c r="D113" s="204" t="s">
        <v>1240</v>
      </c>
      <c r="E113" s="283">
        <v>0</v>
      </c>
      <c r="F113" s="282">
        <v>1</v>
      </c>
      <c r="G113" s="282">
        <v>1</v>
      </c>
      <c r="H113" s="277" t="s">
        <v>1303</v>
      </c>
      <c r="I113" s="277" t="s">
        <v>980</v>
      </c>
      <c r="J113" s="284" t="s">
        <v>1278</v>
      </c>
      <c r="K113" s="288" t="s">
        <v>1227</v>
      </c>
      <c r="L113" s="424">
        <f>(G113+G114+G115+G116+G117+G118+G119+G120+G121+G122+G123+G124+G125+G126+G127+G128+G129+G130)/18</f>
        <v>0.8770833333333333</v>
      </c>
      <c r="M113" s="477" t="s">
        <v>1389</v>
      </c>
    </row>
    <row r="114" spans="1:13" ht="90" customHeight="1">
      <c r="A114" s="285"/>
      <c r="B114" s="277" t="s">
        <v>881</v>
      </c>
      <c r="C114" s="277" t="s">
        <v>1114</v>
      </c>
      <c r="D114" s="204" t="s">
        <v>1062</v>
      </c>
      <c r="E114" s="279">
        <v>0</v>
      </c>
      <c r="F114" s="282">
        <v>1</v>
      </c>
      <c r="G114" s="282">
        <v>1</v>
      </c>
      <c r="H114" s="204" t="s">
        <v>1248</v>
      </c>
      <c r="I114" s="277" t="s">
        <v>158</v>
      </c>
      <c r="J114" s="284" t="s">
        <v>1278</v>
      </c>
      <c r="K114" s="288" t="s">
        <v>1227</v>
      </c>
      <c r="L114" s="425"/>
      <c r="M114" s="478"/>
    </row>
    <row r="115" spans="1:13" ht="52.5" customHeight="1">
      <c r="A115" s="285"/>
      <c r="B115" s="277"/>
      <c r="C115" s="277" t="s">
        <v>1115</v>
      </c>
      <c r="D115" s="204" t="s">
        <v>882</v>
      </c>
      <c r="E115" s="279">
        <v>0</v>
      </c>
      <c r="F115" s="282">
        <v>1</v>
      </c>
      <c r="G115" s="282">
        <v>1</v>
      </c>
      <c r="H115" s="204" t="s">
        <v>1300</v>
      </c>
      <c r="I115" s="277" t="s">
        <v>1009</v>
      </c>
      <c r="J115" s="284" t="s">
        <v>1278</v>
      </c>
      <c r="K115" s="288" t="s">
        <v>1227</v>
      </c>
      <c r="L115" s="425"/>
      <c r="M115" s="478"/>
    </row>
    <row r="116" spans="1:13" ht="187.5" customHeight="1">
      <c r="A116" s="277" t="s">
        <v>966</v>
      </c>
      <c r="B116" s="277" t="s">
        <v>1306</v>
      </c>
      <c r="C116" s="277" t="s">
        <v>1305</v>
      </c>
      <c r="D116" s="204" t="s">
        <v>1116</v>
      </c>
      <c r="E116" s="279">
        <v>0</v>
      </c>
      <c r="F116" s="282">
        <v>1</v>
      </c>
      <c r="G116" s="282">
        <v>1</v>
      </c>
      <c r="H116" s="277" t="s">
        <v>1308</v>
      </c>
      <c r="I116" s="280" t="s">
        <v>883</v>
      </c>
      <c r="J116" s="284" t="s">
        <v>1279</v>
      </c>
      <c r="K116" s="277" t="s">
        <v>1265</v>
      </c>
      <c r="L116" s="425"/>
      <c r="M116" s="478"/>
    </row>
    <row r="117" spans="1:13" ht="72.75" customHeight="1">
      <c r="A117" s="289"/>
      <c r="B117" s="277" t="s">
        <v>1089</v>
      </c>
      <c r="C117" s="204" t="s">
        <v>1063</v>
      </c>
      <c r="D117" s="204" t="s">
        <v>1064</v>
      </c>
      <c r="E117" s="279">
        <v>0</v>
      </c>
      <c r="F117" s="282">
        <v>1</v>
      </c>
      <c r="G117" s="282">
        <v>1</v>
      </c>
      <c r="H117" s="277" t="s">
        <v>1382</v>
      </c>
      <c r="I117" s="204" t="s">
        <v>174</v>
      </c>
      <c r="J117" s="284" t="s">
        <v>1278</v>
      </c>
      <c r="K117" s="288" t="s">
        <v>1227</v>
      </c>
      <c r="L117" s="425"/>
      <c r="M117" s="478"/>
    </row>
    <row r="118" spans="1:13" ht="72.75" customHeight="1">
      <c r="A118" s="289"/>
      <c r="B118" s="277" t="s">
        <v>914</v>
      </c>
      <c r="C118" s="277" t="s">
        <v>1117</v>
      </c>
      <c r="D118" s="204" t="s">
        <v>940</v>
      </c>
      <c r="E118" s="279">
        <v>0</v>
      </c>
      <c r="F118" s="282">
        <v>1</v>
      </c>
      <c r="G118" s="282">
        <v>1</v>
      </c>
      <c r="H118" s="277" t="s">
        <v>1301</v>
      </c>
      <c r="I118" s="204" t="s">
        <v>1010</v>
      </c>
      <c r="J118" s="284" t="s">
        <v>1280</v>
      </c>
      <c r="K118" s="288" t="s">
        <v>1227</v>
      </c>
      <c r="L118" s="425"/>
      <c r="M118" s="478"/>
    </row>
    <row r="119" spans="1:13" s="211" customFormat="1" ht="409.5" customHeight="1">
      <c r="A119" s="289"/>
      <c r="B119" s="277"/>
      <c r="C119" s="288" t="s">
        <v>884</v>
      </c>
      <c r="D119" s="204" t="s">
        <v>885</v>
      </c>
      <c r="E119" s="279">
        <v>0</v>
      </c>
      <c r="F119" s="282">
        <v>1</v>
      </c>
      <c r="G119" s="282">
        <v>1</v>
      </c>
      <c r="H119" s="277" t="s">
        <v>1383</v>
      </c>
      <c r="I119" s="204" t="s">
        <v>1010</v>
      </c>
      <c r="J119" s="284" t="s">
        <v>1280</v>
      </c>
      <c r="K119" s="288"/>
      <c r="L119" s="425"/>
      <c r="M119" s="478"/>
    </row>
    <row r="120" spans="1:13" s="211" customFormat="1" ht="59.25" customHeight="1">
      <c r="A120" s="277" t="s">
        <v>966</v>
      </c>
      <c r="B120" s="277" t="s">
        <v>914</v>
      </c>
      <c r="C120" s="277" t="s">
        <v>884</v>
      </c>
      <c r="D120" s="204" t="s">
        <v>1118</v>
      </c>
      <c r="E120" s="321">
        <v>0</v>
      </c>
      <c r="F120" s="322">
        <v>1</v>
      </c>
      <c r="G120" s="322">
        <v>1</v>
      </c>
      <c r="H120" s="319" t="s">
        <v>1386</v>
      </c>
      <c r="I120" s="204" t="s">
        <v>103</v>
      </c>
      <c r="J120" s="284" t="s">
        <v>1281</v>
      </c>
      <c r="K120" s="288" t="s">
        <v>1227</v>
      </c>
      <c r="L120" s="425"/>
      <c r="M120" s="478"/>
    </row>
    <row r="121" spans="1:13" s="211" customFormat="1" ht="54.75" customHeight="1">
      <c r="A121" s="285"/>
      <c r="B121" s="285"/>
      <c r="C121" s="285" t="s">
        <v>1381</v>
      </c>
      <c r="D121" s="204" t="s">
        <v>886</v>
      </c>
      <c r="E121" s="321">
        <v>0</v>
      </c>
      <c r="F121" s="322">
        <v>1</v>
      </c>
      <c r="G121" s="322">
        <v>0.1</v>
      </c>
      <c r="H121" s="319" t="s">
        <v>1384</v>
      </c>
      <c r="I121" s="204" t="s">
        <v>1010</v>
      </c>
      <c r="J121" s="284" t="s">
        <v>1281</v>
      </c>
      <c r="K121" s="288" t="s">
        <v>1227</v>
      </c>
      <c r="L121" s="425"/>
      <c r="M121" s="478"/>
    </row>
    <row r="122" spans="1:13" s="211" customFormat="1" ht="54.75" customHeight="1">
      <c r="A122" s="285"/>
      <c r="B122" s="285"/>
      <c r="C122" s="285"/>
      <c r="D122" s="204" t="s">
        <v>1119</v>
      </c>
      <c r="E122" s="321">
        <v>0</v>
      </c>
      <c r="F122" s="322">
        <v>1</v>
      </c>
      <c r="G122" s="322">
        <v>0</v>
      </c>
      <c r="H122" s="319" t="s">
        <v>1385</v>
      </c>
      <c r="I122" s="204" t="s">
        <v>103</v>
      </c>
      <c r="J122" s="284" t="s">
        <v>1281</v>
      </c>
      <c r="K122" s="288" t="s">
        <v>1227</v>
      </c>
      <c r="L122" s="425"/>
      <c r="M122" s="478"/>
    </row>
    <row r="123" spans="1:13" s="211" customFormat="1" ht="139.5" customHeight="1">
      <c r="A123" s="277" t="s">
        <v>966</v>
      </c>
      <c r="B123" s="277" t="s">
        <v>1135</v>
      </c>
      <c r="C123" s="277" t="s">
        <v>1127</v>
      </c>
      <c r="D123" s="204" t="s">
        <v>1137</v>
      </c>
      <c r="E123" s="279">
        <v>0</v>
      </c>
      <c r="F123" s="282">
        <v>1</v>
      </c>
      <c r="G123" s="282">
        <v>1</v>
      </c>
      <c r="H123" s="277" t="s">
        <v>1387</v>
      </c>
      <c r="I123" s="204" t="s">
        <v>1128</v>
      </c>
      <c r="J123" s="284" t="s">
        <v>1281</v>
      </c>
      <c r="K123" s="288" t="s">
        <v>1227</v>
      </c>
      <c r="L123" s="425"/>
      <c r="M123" s="478"/>
    </row>
    <row r="124" spans="1:13" s="211" customFormat="1" ht="78.75" customHeight="1">
      <c r="A124" s="285"/>
      <c r="B124" s="277"/>
      <c r="C124" s="277" t="s">
        <v>1121</v>
      </c>
      <c r="D124" s="204" t="s">
        <v>1120</v>
      </c>
      <c r="E124" s="279">
        <v>0</v>
      </c>
      <c r="F124" s="282">
        <v>1</v>
      </c>
      <c r="G124" s="282">
        <v>1</v>
      </c>
      <c r="H124" s="277" t="s">
        <v>1302</v>
      </c>
      <c r="I124" s="204" t="s">
        <v>1122</v>
      </c>
      <c r="J124" s="284" t="s">
        <v>1281</v>
      </c>
      <c r="K124" s="288" t="s">
        <v>1227</v>
      </c>
      <c r="L124" s="425"/>
      <c r="M124" s="478"/>
    </row>
    <row r="125" spans="1:13" s="211" customFormat="1" ht="60" customHeight="1">
      <c r="A125" s="285"/>
      <c r="B125" s="277"/>
      <c r="C125" s="277" t="s">
        <v>1132</v>
      </c>
      <c r="D125" s="204" t="s">
        <v>1123</v>
      </c>
      <c r="E125" s="279">
        <v>0</v>
      </c>
      <c r="F125" s="282">
        <v>1</v>
      </c>
      <c r="G125" s="282">
        <v>1</v>
      </c>
      <c r="H125" s="277" t="s">
        <v>1282</v>
      </c>
      <c r="I125" s="204" t="s">
        <v>1126</v>
      </c>
      <c r="J125" s="284" t="s">
        <v>1281</v>
      </c>
      <c r="K125" s="288" t="s">
        <v>1227</v>
      </c>
      <c r="L125" s="425"/>
      <c r="M125" s="478"/>
    </row>
    <row r="126" spans="1:13" s="211" customFormat="1" ht="69" customHeight="1">
      <c r="A126" s="285"/>
      <c r="B126" s="51"/>
      <c r="C126" s="277" t="s">
        <v>1124</v>
      </c>
      <c r="D126" s="204" t="s">
        <v>1125</v>
      </c>
      <c r="E126" s="279">
        <v>0</v>
      </c>
      <c r="F126" s="282">
        <v>1</v>
      </c>
      <c r="G126" s="282">
        <v>1</v>
      </c>
      <c r="H126" s="277" t="s">
        <v>1304</v>
      </c>
      <c r="I126" s="204" t="s">
        <v>1128</v>
      </c>
      <c r="J126" s="284" t="s">
        <v>1281</v>
      </c>
      <c r="K126" s="288" t="s">
        <v>1227</v>
      </c>
      <c r="L126" s="425"/>
      <c r="M126" s="478"/>
    </row>
    <row r="127" spans="1:13" s="211" customFormat="1" ht="72" customHeight="1">
      <c r="A127" s="285"/>
      <c r="B127" s="51"/>
      <c r="C127" s="213" t="s">
        <v>887</v>
      </c>
      <c r="D127" s="204" t="s">
        <v>1093</v>
      </c>
      <c r="E127" s="279">
        <v>0</v>
      </c>
      <c r="F127" s="282">
        <v>1</v>
      </c>
      <c r="G127" s="282">
        <v>1</v>
      </c>
      <c r="H127" s="277" t="s">
        <v>1249</v>
      </c>
      <c r="I127" s="280" t="s">
        <v>883</v>
      </c>
      <c r="J127" s="284" t="s">
        <v>1283</v>
      </c>
      <c r="K127" s="288" t="s">
        <v>1227</v>
      </c>
      <c r="L127" s="425"/>
      <c r="M127" s="478"/>
    </row>
    <row r="128" spans="1:13" s="211" customFormat="1" ht="87" customHeight="1">
      <c r="A128" s="285"/>
      <c r="B128" s="213" t="s">
        <v>888</v>
      </c>
      <c r="C128" s="213" t="s">
        <v>1096</v>
      </c>
      <c r="D128" s="277" t="s">
        <v>889</v>
      </c>
      <c r="E128" s="279">
        <v>0</v>
      </c>
      <c r="F128" s="282">
        <v>1</v>
      </c>
      <c r="G128" s="297">
        <v>1</v>
      </c>
      <c r="H128" s="296" t="s">
        <v>1321</v>
      </c>
      <c r="I128" s="204" t="s">
        <v>204</v>
      </c>
      <c r="J128" s="277" t="s">
        <v>1284</v>
      </c>
      <c r="K128" s="288" t="s">
        <v>1227</v>
      </c>
      <c r="L128" s="425"/>
      <c r="M128" s="478"/>
    </row>
    <row r="129" spans="1:13" ht="104.25" customHeight="1">
      <c r="A129" s="285"/>
      <c r="B129" s="213" t="s">
        <v>961</v>
      </c>
      <c r="C129" s="277" t="s">
        <v>927</v>
      </c>
      <c r="D129" s="204" t="s">
        <v>929</v>
      </c>
      <c r="E129" s="279">
        <v>0</v>
      </c>
      <c r="F129" s="282">
        <v>1</v>
      </c>
      <c r="G129" s="282">
        <v>1</v>
      </c>
      <c r="H129" s="277" t="s">
        <v>1362</v>
      </c>
      <c r="I129" s="277" t="s">
        <v>69</v>
      </c>
      <c r="J129" s="277" t="s">
        <v>1285</v>
      </c>
      <c r="K129" s="288" t="s">
        <v>1227</v>
      </c>
      <c r="L129" s="425"/>
      <c r="M129" s="478"/>
    </row>
    <row r="130" spans="1:13" s="211" customFormat="1" ht="268.5" customHeight="1">
      <c r="A130" s="287" t="s">
        <v>966</v>
      </c>
      <c r="B130" s="277" t="s">
        <v>961</v>
      </c>
      <c r="C130" s="277" t="s">
        <v>1266</v>
      </c>
      <c r="D130" s="277" t="s">
        <v>924</v>
      </c>
      <c r="E130" s="283">
        <v>0</v>
      </c>
      <c r="F130" s="205">
        <v>1</v>
      </c>
      <c r="G130" s="82">
        <f>11/16</f>
        <v>0.6875</v>
      </c>
      <c r="H130" s="281" t="s">
        <v>1307</v>
      </c>
      <c r="I130" s="204" t="s">
        <v>916</v>
      </c>
      <c r="J130" s="284" t="s">
        <v>1286</v>
      </c>
      <c r="K130" s="277" t="s">
        <v>1267</v>
      </c>
      <c r="L130" s="426"/>
      <c r="M130" s="479"/>
    </row>
    <row r="131" spans="1:13" s="211" customFormat="1" ht="326.25" customHeight="1">
      <c r="A131" s="278" t="s">
        <v>966</v>
      </c>
      <c r="B131" s="278" t="s">
        <v>961</v>
      </c>
      <c r="C131" s="278" t="s">
        <v>1287</v>
      </c>
      <c r="D131" s="278" t="s">
        <v>1094</v>
      </c>
      <c r="E131" s="272">
        <v>0.25</v>
      </c>
      <c r="F131" s="272">
        <v>0.5</v>
      </c>
      <c r="G131" s="323">
        <v>0.5</v>
      </c>
      <c r="H131" s="320" t="s">
        <v>1309</v>
      </c>
      <c r="I131" s="278" t="s">
        <v>1187</v>
      </c>
      <c r="J131" s="257" t="s">
        <v>1288</v>
      </c>
      <c r="K131" s="273"/>
      <c r="L131" s="205">
        <v>0.5</v>
      </c>
      <c r="M131" s="279">
        <v>1</v>
      </c>
    </row>
    <row r="132" spans="1:13" s="211" customFormat="1" ht="33.75" customHeight="1">
      <c r="A132" s="450" t="s">
        <v>917</v>
      </c>
      <c r="B132" s="450"/>
      <c r="C132" s="450"/>
      <c r="D132" s="450"/>
      <c r="E132" s="450"/>
      <c r="F132" s="450"/>
      <c r="G132" s="450"/>
      <c r="H132" s="450"/>
      <c r="I132" s="450"/>
      <c r="J132" s="450"/>
      <c r="K132" s="450"/>
      <c r="L132" s="450"/>
      <c r="M132" s="450"/>
    </row>
    <row r="133" spans="1:13" s="211" customFormat="1" ht="33.75" customHeight="1">
      <c r="A133" s="464" t="s">
        <v>1152</v>
      </c>
      <c r="B133" s="464"/>
      <c r="C133" s="464"/>
      <c r="D133" s="464"/>
      <c r="E133" s="464"/>
      <c r="F133" s="464"/>
      <c r="G133" s="464"/>
      <c r="H133" s="464"/>
      <c r="I133" s="464"/>
      <c r="J133" s="464"/>
      <c r="K133" s="464"/>
      <c r="L133" s="464"/>
      <c r="M133" s="464"/>
    </row>
    <row r="134" spans="1:13" ht="24.75" customHeight="1">
      <c r="A134" s="325" t="s">
        <v>859</v>
      </c>
      <c r="B134" s="420" t="s">
        <v>860</v>
      </c>
      <c r="C134" s="420" t="s">
        <v>857</v>
      </c>
      <c r="D134" s="420" t="s">
        <v>858</v>
      </c>
      <c r="E134" s="420" t="s">
        <v>1002</v>
      </c>
      <c r="F134" s="420"/>
      <c r="G134" s="413" t="s">
        <v>1197</v>
      </c>
      <c r="H134" s="413"/>
      <c r="I134" s="420" t="s">
        <v>485</v>
      </c>
      <c r="J134" s="413" t="s">
        <v>1198</v>
      </c>
      <c r="K134" s="413"/>
      <c r="L134" s="413" t="s">
        <v>1199</v>
      </c>
      <c r="M134" s="413" t="s">
        <v>1200</v>
      </c>
    </row>
    <row r="135" spans="1:13" ht="35.25" customHeight="1">
      <c r="A135" s="325"/>
      <c r="B135" s="420"/>
      <c r="C135" s="420"/>
      <c r="D135" s="420"/>
      <c r="E135" s="202" t="s">
        <v>1044</v>
      </c>
      <c r="F135" s="202" t="s">
        <v>1045</v>
      </c>
      <c r="G135" s="231" t="s">
        <v>1201</v>
      </c>
      <c r="H135" s="231" t="s">
        <v>1202</v>
      </c>
      <c r="I135" s="420"/>
      <c r="J135" s="232" t="s">
        <v>1043</v>
      </c>
      <c r="K135" s="294" t="s">
        <v>1259</v>
      </c>
      <c r="L135" s="413"/>
      <c r="M135" s="413"/>
    </row>
    <row r="136" spans="1:13" s="211" customFormat="1" ht="64.5" customHeight="1">
      <c r="A136" s="334" t="s">
        <v>966</v>
      </c>
      <c r="B136" s="291" t="s">
        <v>92</v>
      </c>
      <c r="C136" s="291" t="s">
        <v>93</v>
      </c>
      <c r="D136" s="291" t="s">
        <v>891</v>
      </c>
      <c r="E136" s="205">
        <v>0</v>
      </c>
      <c r="F136" s="205">
        <v>1</v>
      </c>
      <c r="G136" s="205">
        <v>1</v>
      </c>
      <c r="H136" s="291" t="s">
        <v>1296</v>
      </c>
      <c r="I136" s="291" t="s">
        <v>890</v>
      </c>
      <c r="J136" s="392" t="s">
        <v>1022</v>
      </c>
      <c r="K136" s="295" t="s">
        <v>1227</v>
      </c>
      <c r="L136" s="459">
        <f>(G136+G137+G138+G139+G140+G141+G142)/7</f>
        <v>1</v>
      </c>
      <c r="M136" s="417">
        <v>7</v>
      </c>
    </row>
    <row r="137" spans="1:13" s="211" customFormat="1" ht="48">
      <c r="A137" s="334"/>
      <c r="B137" s="291" t="s">
        <v>95</v>
      </c>
      <c r="C137" s="291" t="s">
        <v>981</v>
      </c>
      <c r="D137" s="291" t="s">
        <v>892</v>
      </c>
      <c r="E137" s="205">
        <v>0</v>
      </c>
      <c r="F137" s="205">
        <v>1</v>
      </c>
      <c r="G137" s="205">
        <v>1</v>
      </c>
      <c r="H137" s="291" t="s">
        <v>1363</v>
      </c>
      <c r="I137" s="291" t="s">
        <v>893</v>
      </c>
      <c r="J137" s="393"/>
      <c r="K137" s="295" t="s">
        <v>1227</v>
      </c>
      <c r="L137" s="459"/>
      <c r="M137" s="418"/>
    </row>
    <row r="138" spans="1:13" s="211" customFormat="1" ht="71.25" customHeight="1">
      <c r="A138" s="334"/>
      <c r="B138" s="291" t="s">
        <v>97</v>
      </c>
      <c r="C138" s="291" t="s">
        <v>915</v>
      </c>
      <c r="D138" s="291" t="s">
        <v>894</v>
      </c>
      <c r="E138" s="293">
        <v>0</v>
      </c>
      <c r="F138" s="205">
        <v>1</v>
      </c>
      <c r="G138" s="205">
        <v>1</v>
      </c>
      <c r="H138" s="291" t="s">
        <v>1364</v>
      </c>
      <c r="I138" s="291" t="s">
        <v>893</v>
      </c>
      <c r="J138" s="393"/>
      <c r="K138" s="295" t="s">
        <v>1227</v>
      </c>
      <c r="L138" s="459"/>
      <c r="M138" s="418"/>
    </row>
    <row r="139" spans="1:13" s="211" customFormat="1" ht="99.75" customHeight="1">
      <c r="A139" s="334"/>
      <c r="B139" s="291" t="s">
        <v>100</v>
      </c>
      <c r="C139" s="291" t="s">
        <v>101</v>
      </c>
      <c r="D139" s="291" t="s">
        <v>895</v>
      </c>
      <c r="E139" s="205">
        <v>0</v>
      </c>
      <c r="F139" s="205">
        <v>1</v>
      </c>
      <c r="G139" s="205">
        <v>1</v>
      </c>
      <c r="H139" s="291" t="s">
        <v>1365</v>
      </c>
      <c r="I139" s="291" t="s">
        <v>896</v>
      </c>
      <c r="J139" s="393"/>
      <c r="K139" s="295" t="s">
        <v>1227</v>
      </c>
      <c r="L139" s="459"/>
      <c r="M139" s="418"/>
    </row>
    <row r="140" spans="1:13" s="211" customFormat="1" ht="224.25" customHeight="1">
      <c r="A140" s="334"/>
      <c r="B140" s="392" t="s">
        <v>982</v>
      </c>
      <c r="C140" s="291" t="s">
        <v>1224</v>
      </c>
      <c r="D140" s="291" t="s">
        <v>1223</v>
      </c>
      <c r="E140" s="293">
        <v>0</v>
      </c>
      <c r="F140" s="205">
        <v>1</v>
      </c>
      <c r="G140" s="205">
        <v>1</v>
      </c>
      <c r="H140" s="291" t="s">
        <v>1297</v>
      </c>
      <c r="I140" s="291" t="s">
        <v>896</v>
      </c>
      <c r="J140" s="472"/>
      <c r="K140" s="295" t="s">
        <v>1227</v>
      </c>
      <c r="L140" s="459"/>
      <c r="M140" s="418"/>
    </row>
    <row r="141" spans="1:13" s="211" customFormat="1" ht="90.75" customHeight="1">
      <c r="A141" s="334"/>
      <c r="B141" s="463"/>
      <c r="C141" s="291" t="s">
        <v>1222</v>
      </c>
      <c r="D141" s="291" t="s">
        <v>983</v>
      </c>
      <c r="E141" s="293">
        <v>0</v>
      </c>
      <c r="F141" s="205">
        <v>1</v>
      </c>
      <c r="G141" s="205">
        <v>1</v>
      </c>
      <c r="H141" s="291" t="s">
        <v>1221</v>
      </c>
      <c r="I141" s="291" t="s">
        <v>926</v>
      </c>
      <c r="J141" s="290" t="s">
        <v>1023</v>
      </c>
      <c r="K141" s="295" t="s">
        <v>1227</v>
      </c>
      <c r="L141" s="459"/>
      <c r="M141" s="418"/>
    </row>
    <row r="142" spans="1:13" s="211" customFormat="1" ht="208.5" customHeight="1">
      <c r="A142" s="334"/>
      <c r="B142" s="291" t="s">
        <v>961</v>
      </c>
      <c r="C142" s="291" t="s">
        <v>1232</v>
      </c>
      <c r="D142" s="291" t="s">
        <v>924</v>
      </c>
      <c r="E142" s="293">
        <v>0</v>
      </c>
      <c r="F142" s="205">
        <v>1</v>
      </c>
      <c r="G142" s="205">
        <v>1</v>
      </c>
      <c r="H142" s="291" t="s">
        <v>1366</v>
      </c>
      <c r="I142" s="291" t="s">
        <v>926</v>
      </c>
      <c r="J142" s="290" t="s">
        <v>1024</v>
      </c>
      <c r="K142" s="295" t="s">
        <v>1227</v>
      </c>
      <c r="L142" s="459"/>
      <c r="M142" s="419"/>
    </row>
    <row r="143" spans="1:13" s="211" customFormat="1" ht="26.25" customHeight="1">
      <c r="A143" s="450" t="s">
        <v>1129</v>
      </c>
      <c r="B143" s="450"/>
      <c r="C143" s="450"/>
      <c r="D143" s="450"/>
      <c r="E143" s="450"/>
      <c r="F143" s="450"/>
      <c r="G143" s="450"/>
      <c r="H143" s="450"/>
      <c r="I143" s="450"/>
      <c r="J143" s="450"/>
      <c r="K143" s="450"/>
      <c r="L143" s="450"/>
      <c r="M143" s="450"/>
    </row>
    <row r="144" spans="1:13" s="211" customFormat="1" ht="33.75" customHeight="1">
      <c r="A144" s="385" t="s">
        <v>1153</v>
      </c>
      <c r="B144" s="385"/>
      <c r="C144" s="385"/>
      <c r="D144" s="385"/>
      <c r="E144" s="385"/>
      <c r="F144" s="385"/>
      <c r="G144" s="385"/>
      <c r="H144" s="385"/>
      <c r="I144" s="385"/>
      <c r="J144" s="385"/>
      <c r="K144" s="385"/>
      <c r="L144" s="385"/>
      <c r="M144" s="385"/>
    </row>
    <row r="145" spans="1:13" ht="24.75" customHeight="1">
      <c r="A145" s="325" t="s">
        <v>859</v>
      </c>
      <c r="B145" s="420" t="s">
        <v>860</v>
      </c>
      <c r="C145" s="420" t="s">
        <v>857</v>
      </c>
      <c r="D145" s="420" t="s">
        <v>858</v>
      </c>
      <c r="E145" s="420" t="s">
        <v>1002</v>
      </c>
      <c r="F145" s="420"/>
      <c r="G145" s="413" t="s">
        <v>1197</v>
      </c>
      <c r="H145" s="413"/>
      <c r="I145" s="420" t="s">
        <v>485</v>
      </c>
      <c r="J145" s="413" t="s">
        <v>1198</v>
      </c>
      <c r="K145" s="413"/>
      <c r="L145" s="413" t="s">
        <v>1199</v>
      </c>
      <c r="M145" s="413" t="s">
        <v>1200</v>
      </c>
    </row>
    <row r="146" spans="1:13" ht="35.25" customHeight="1">
      <c r="A146" s="325"/>
      <c r="B146" s="420"/>
      <c r="C146" s="420"/>
      <c r="D146" s="420"/>
      <c r="E146" s="202" t="s">
        <v>1044</v>
      </c>
      <c r="F146" s="202" t="s">
        <v>1045</v>
      </c>
      <c r="G146" s="231" t="s">
        <v>1201</v>
      </c>
      <c r="H146" s="231" t="s">
        <v>1202</v>
      </c>
      <c r="I146" s="420"/>
      <c r="J146" s="232" t="s">
        <v>1043</v>
      </c>
      <c r="K146" s="267" t="s">
        <v>1259</v>
      </c>
      <c r="L146" s="413"/>
      <c r="M146" s="413"/>
    </row>
    <row r="147" spans="1:13" s="211" customFormat="1" ht="131.25" customHeight="1">
      <c r="A147" s="334" t="s">
        <v>966</v>
      </c>
      <c r="B147" s="334" t="s">
        <v>897</v>
      </c>
      <c r="C147" s="334" t="s">
        <v>984</v>
      </c>
      <c r="D147" s="260" t="s">
        <v>985</v>
      </c>
      <c r="E147" s="263">
        <v>0</v>
      </c>
      <c r="F147" s="205">
        <v>1</v>
      </c>
      <c r="G147" s="205">
        <v>1</v>
      </c>
      <c r="H147" s="260" t="s">
        <v>1220</v>
      </c>
      <c r="I147" s="212" t="s">
        <v>578</v>
      </c>
      <c r="J147" s="251" t="s">
        <v>1066</v>
      </c>
      <c r="K147" s="268" t="s">
        <v>1227</v>
      </c>
      <c r="L147" s="424">
        <f>(G147+G148+G149+G150+G151+G152+G153+G154+G155)/9</f>
        <v>0.8999999999999999</v>
      </c>
      <c r="M147" s="417">
        <v>9</v>
      </c>
    </row>
    <row r="148" spans="1:13" s="211" customFormat="1" ht="75.75" customHeight="1">
      <c r="A148" s="334"/>
      <c r="B148" s="334"/>
      <c r="C148" s="334"/>
      <c r="D148" s="260" t="s">
        <v>1065</v>
      </c>
      <c r="E148" s="263">
        <v>0</v>
      </c>
      <c r="F148" s="205" t="s">
        <v>662</v>
      </c>
      <c r="G148" s="205">
        <v>1</v>
      </c>
      <c r="H148" s="260" t="s">
        <v>1313</v>
      </c>
      <c r="I148" s="212" t="s">
        <v>578</v>
      </c>
      <c r="J148" s="251" t="s">
        <v>1066</v>
      </c>
      <c r="K148" s="268" t="s">
        <v>1227</v>
      </c>
      <c r="L148" s="425"/>
      <c r="M148" s="418"/>
    </row>
    <row r="149" spans="1:13" s="211" customFormat="1" ht="141" customHeight="1">
      <c r="A149" s="334"/>
      <c r="B149" s="334"/>
      <c r="C149" s="220" t="s">
        <v>986</v>
      </c>
      <c r="D149" s="220" t="s">
        <v>987</v>
      </c>
      <c r="E149" s="223">
        <v>0</v>
      </c>
      <c r="F149" s="205">
        <f>1/1</f>
        <v>1</v>
      </c>
      <c r="G149" s="205">
        <v>1</v>
      </c>
      <c r="H149" s="242" t="s">
        <v>1314</v>
      </c>
      <c r="I149" s="212" t="s">
        <v>578</v>
      </c>
      <c r="J149" s="251" t="s">
        <v>1066</v>
      </c>
      <c r="K149" s="268" t="s">
        <v>1227</v>
      </c>
      <c r="L149" s="425"/>
      <c r="M149" s="418"/>
    </row>
    <row r="150" spans="1:13" s="211" customFormat="1" ht="114" customHeight="1">
      <c r="A150" s="334"/>
      <c r="B150" s="220" t="s">
        <v>898</v>
      </c>
      <c r="C150" s="220" t="s">
        <v>899</v>
      </c>
      <c r="D150" s="220" t="s">
        <v>900</v>
      </c>
      <c r="E150" s="221">
        <v>0</v>
      </c>
      <c r="F150" s="205">
        <f>1/1</f>
        <v>1</v>
      </c>
      <c r="G150" s="250">
        <v>1</v>
      </c>
      <c r="H150" s="241" t="s">
        <v>1315</v>
      </c>
      <c r="I150" s="220" t="s">
        <v>578</v>
      </c>
      <c r="J150" s="251" t="s">
        <v>1066</v>
      </c>
      <c r="K150" s="268" t="s">
        <v>1227</v>
      </c>
      <c r="L150" s="425"/>
      <c r="M150" s="418"/>
    </row>
    <row r="151" spans="1:13" s="211" customFormat="1" ht="69" customHeight="1">
      <c r="A151" s="334"/>
      <c r="B151" s="334" t="s">
        <v>901</v>
      </c>
      <c r="C151" s="220" t="s">
        <v>902</v>
      </c>
      <c r="D151" s="220" t="s">
        <v>903</v>
      </c>
      <c r="E151" s="221">
        <v>0</v>
      </c>
      <c r="F151" s="222">
        <v>0.5</v>
      </c>
      <c r="G151" s="243">
        <v>1</v>
      </c>
      <c r="H151" s="241" t="s">
        <v>1316</v>
      </c>
      <c r="I151" s="220" t="s">
        <v>995</v>
      </c>
      <c r="J151" s="251" t="s">
        <v>1011</v>
      </c>
      <c r="K151" s="268" t="s">
        <v>1227</v>
      </c>
      <c r="L151" s="425"/>
      <c r="M151" s="418"/>
    </row>
    <row r="152" spans="1:13" s="211" customFormat="1" ht="117" customHeight="1">
      <c r="A152" s="334"/>
      <c r="B152" s="334"/>
      <c r="C152" s="220" t="s">
        <v>904</v>
      </c>
      <c r="D152" s="220" t="s">
        <v>905</v>
      </c>
      <c r="E152" s="222">
        <v>0.3</v>
      </c>
      <c r="F152" s="222">
        <v>0.5</v>
      </c>
      <c r="G152" s="322">
        <v>0.1</v>
      </c>
      <c r="H152" s="319" t="s">
        <v>1268</v>
      </c>
      <c r="I152" s="220" t="s">
        <v>995</v>
      </c>
      <c r="J152" s="251" t="s">
        <v>1011</v>
      </c>
      <c r="K152" s="268" t="s">
        <v>1227</v>
      </c>
      <c r="L152" s="425"/>
      <c r="M152" s="418"/>
    </row>
    <row r="153" spans="1:13" s="211" customFormat="1" ht="186" customHeight="1">
      <c r="A153" s="427"/>
      <c r="B153" s="334"/>
      <c r="C153" s="220" t="s">
        <v>1188</v>
      </c>
      <c r="D153" s="261" t="s">
        <v>906</v>
      </c>
      <c r="E153" s="27">
        <v>0</v>
      </c>
      <c r="F153" s="27">
        <v>1</v>
      </c>
      <c r="G153" s="27">
        <v>1</v>
      </c>
      <c r="H153" s="319" t="s">
        <v>1355</v>
      </c>
      <c r="I153" s="220" t="s">
        <v>907</v>
      </c>
      <c r="J153" s="251" t="s">
        <v>1012</v>
      </c>
      <c r="K153" s="268" t="s">
        <v>1227</v>
      </c>
      <c r="L153" s="425"/>
      <c r="M153" s="418"/>
    </row>
    <row r="154" spans="1:13" s="211" customFormat="1" ht="72" customHeight="1">
      <c r="A154" s="334" t="s">
        <v>966</v>
      </c>
      <c r="B154" s="334" t="s">
        <v>961</v>
      </c>
      <c r="C154" s="220" t="s">
        <v>927</v>
      </c>
      <c r="D154" s="204" t="s">
        <v>929</v>
      </c>
      <c r="E154" s="221">
        <v>0</v>
      </c>
      <c r="F154" s="222">
        <v>1</v>
      </c>
      <c r="G154" s="243">
        <v>1</v>
      </c>
      <c r="H154" s="241" t="s">
        <v>1317</v>
      </c>
      <c r="I154" s="220" t="s">
        <v>995</v>
      </c>
      <c r="J154" s="251" t="s">
        <v>1066</v>
      </c>
      <c r="K154" s="268" t="s">
        <v>1227</v>
      </c>
      <c r="L154" s="425"/>
      <c r="M154" s="418"/>
    </row>
    <row r="155" spans="1:13" s="211" customFormat="1" ht="167.25" customHeight="1">
      <c r="A155" s="334"/>
      <c r="B155" s="334"/>
      <c r="C155" s="251" t="s">
        <v>1232</v>
      </c>
      <c r="D155" s="220" t="s">
        <v>976</v>
      </c>
      <c r="E155" s="223">
        <v>0</v>
      </c>
      <c r="F155" s="205">
        <v>1</v>
      </c>
      <c r="G155" s="205">
        <v>1</v>
      </c>
      <c r="H155" s="261" t="s">
        <v>1318</v>
      </c>
      <c r="I155" s="220" t="s">
        <v>995</v>
      </c>
      <c r="J155" s="256" t="s">
        <v>1025</v>
      </c>
      <c r="K155" s="268" t="s">
        <v>1227</v>
      </c>
      <c r="L155" s="426"/>
      <c r="M155" s="419"/>
    </row>
    <row r="156" spans="1:13" s="211" customFormat="1" ht="30.75" customHeight="1">
      <c r="A156" s="450" t="s">
        <v>988</v>
      </c>
      <c r="B156" s="450"/>
      <c r="C156" s="450"/>
      <c r="D156" s="450"/>
      <c r="E156" s="450"/>
      <c r="F156" s="450"/>
      <c r="G156" s="450"/>
      <c r="H156" s="450"/>
      <c r="I156" s="450"/>
      <c r="J156" s="450"/>
      <c r="K156" s="450"/>
      <c r="L156" s="450"/>
      <c r="M156" s="450"/>
    </row>
    <row r="157" spans="1:13" s="211" customFormat="1" ht="33.75" customHeight="1">
      <c r="A157" s="385" t="s">
        <v>1154</v>
      </c>
      <c r="B157" s="385"/>
      <c r="C157" s="385"/>
      <c r="D157" s="385"/>
      <c r="E157" s="385"/>
      <c r="F157" s="385"/>
      <c r="G157" s="385"/>
      <c r="H157" s="385"/>
      <c r="I157" s="385"/>
      <c r="J157" s="385"/>
      <c r="K157" s="385"/>
      <c r="L157" s="385"/>
      <c r="M157" s="385"/>
    </row>
    <row r="158" spans="1:13" ht="24.75" customHeight="1">
      <c r="A158" s="325" t="s">
        <v>859</v>
      </c>
      <c r="B158" s="420" t="s">
        <v>860</v>
      </c>
      <c r="C158" s="420" t="s">
        <v>857</v>
      </c>
      <c r="D158" s="420" t="s">
        <v>858</v>
      </c>
      <c r="E158" s="420" t="s">
        <v>1002</v>
      </c>
      <c r="F158" s="420"/>
      <c r="G158" s="413" t="s">
        <v>1197</v>
      </c>
      <c r="H158" s="413"/>
      <c r="I158" s="420" t="s">
        <v>485</v>
      </c>
      <c r="J158" s="413" t="s">
        <v>1198</v>
      </c>
      <c r="K158" s="413"/>
      <c r="L158" s="413" t="s">
        <v>1199</v>
      </c>
      <c r="M158" s="413" t="s">
        <v>1200</v>
      </c>
    </row>
    <row r="159" spans="1:13" ht="35.25" customHeight="1">
      <c r="A159" s="325"/>
      <c r="B159" s="420"/>
      <c r="C159" s="420"/>
      <c r="D159" s="420"/>
      <c r="E159" s="202" t="s">
        <v>1044</v>
      </c>
      <c r="F159" s="202" t="s">
        <v>1045</v>
      </c>
      <c r="G159" s="231" t="s">
        <v>1201</v>
      </c>
      <c r="H159" s="231" t="s">
        <v>1202</v>
      </c>
      <c r="I159" s="420"/>
      <c r="J159" s="232" t="s">
        <v>1043</v>
      </c>
      <c r="K159" s="267" t="s">
        <v>1259</v>
      </c>
      <c r="L159" s="413"/>
      <c r="M159" s="413"/>
    </row>
    <row r="160" spans="1:13" s="211" customFormat="1" ht="243" customHeight="1">
      <c r="A160" s="334" t="s">
        <v>966</v>
      </c>
      <c r="B160" s="392" t="s">
        <v>1067</v>
      </c>
      <c r="C160" s="392" t="s">
        <v>1269</v>
      </c>
      <c r="D160" s="392" t="s">
        <v>1243</v>
      </c>
      <c r="E160" s="329">
        <v>0</v>
      </c>
      <c r="F160" s="428">
        <f>5/5</f>
        <v>1</v>
      </c>
      <c r="G160" s="428">
        <v>1</v>
      </c>
      <c r="H160" s="392" t="s">
        <v>1250</v>
      </c>
      <c r="I160" s="392" t="s">
        <v>246</v>
      </c>
      <c r="J160" s="392" t="s">
        <v>1026</v>
      </c>
      <c r="K160" s="392" t="s">
        <v>1227</v>
      </c>
      <c r="L160" s="431">
        <f>(G160+G162+G163)/3</f>
        <v>1</v>
      </c>
      <c r="M160" s="417">
        <v>3</v>
      </c>
    </row>
    <row r="161" spans="1:13" s="211" customFormat="1" ht="186.75" customHeight="1">
      <c r="A161" s="334"/>
      <c r="B161" s="454"/>
      <c r="C161" s="454"/>
      <c r="D161" s="454"/>
      <c r="E161" s="330"/>
      <c r="F161" s="430"/>
      <c r="G161" s="430"/>
      <c r="H161" s="454"/>
      <c r="I161" s="454"/>
      <c r="J161" s="454"/>
      <c r="K161" s="454"/>
      <c r="L161" s="432"/>
      <c r="M161" s="418"/>
    </row>
    <row r="162" spans="1:13" s="211" customFormat="1" ht="123.75" customHeight="1">
      <c r="A162" s="335"/>
      <c r="B162" s="220" t="s">
        <v>1133</v>
      </c>
      <c r="C162" s="220" t="s">
        <v>1130</v>
      </c>
      <c r="D162" s="274" t="s">
        <v>1276</v>
      </c>
      <c r="E162" s="275">
        <v>0</v>
      </c>
      <c r="F162" s="205">
        <v>1</v>
      </c>
      <c r="G162" s="205">
        <v>1</v>
      </c>
      <c r="H162" s="274" t="s">
        <v>1275</v>
      </c>
      <c r="I162" s="274" t="s">
        <v>994</v>
      </c>
      <c r="J162" s="251" t="s">
        <v>1026</v>
      </c>
      <c r="K162" s="205" t="s">
        <v>1227</v>
      </c>
      <c r="L162" s="432"/>
      <c r="M162" s="418"/>
    </row>
    <row r="163" spans="1:13" s="211" customFormat="1" ht="112.5" customHeight="1">
      <c r="A163" s="335"/>
      <c r="B163" s="265" t="s">
        <v>961</v>
      </c>
      <c r="C163" s="251" t="s">
        <v>1232</v>
      </c>
      <c r="D163" s="220" t="s">
        <v>976</v>
      </c>
      <c r="E163" s="223">
        <v>0</v>
      </c>
      <c r="F163" s="205">
        <v>1</v>
      </c>
      <c r="G163" s="205">
        <v>1</v>
      </c>
      <c r="H163" s="251" t="s">
        <v>1244</v>
      </c>
      <c r="I163" s="251" t="s">
        <v>994</v>
      </c>
      <c r="J163" s="256" t="s">
        <v>1027</v>
      </c>
      <c r="K163" s="205" t="s">
        <v>1227</v>
      </c>
      <c r="L163" s="433"/>
      <c r="M163" s="419"/>
    </row>
    <row r="164" spans="1:13" s="211" customFormat="1" ht="30.75" customHeight="1">
      <c r="A164" s="450" t="s">
        <v>989</v>
      </c>
      <c r="B164" s="450"/>
      <c r="C164" s="450"/>
      <c r="D164" s="450"/>
      <c r="E164" s="450"/>
      <c r="F164" s="450"/>
      <c r="G164" s="450"/>
      <c r="H164" s="450"/>
      <c r="I164" s="450"/>
      <c r="J164" s="450"/>
      <c r="K164" s="450"/>
      <c r="L164" s="450"/>
      <c r="M164" s="450"/>
    </row>
    <row r="165" spans="1:13" s="211" customFormat="1" ht="33.75" customHeight="1">
      <c r="A165" s="385" t="s">
        <v>1155</v>
      </c>
      <c r="B165" s="385"/>
      <c r="C165" s="385"/>
      <c r="D165" s="385"/>
      <c r="E165" s="385"/>
      <c r="F165" s="385"/>
      <c r="G165" s="385"/>
      <c r="H165" s="385"/>
      <c r="I165" s="385"/>
      <c r="J165" s="385"/>
      <c r="K165" s="385"/>
      <c r="L165" s="385"/>
      <c r="M165" s="385"/>
    </row>
    <row r="166" spans="1:13" ht="24.75" customHeight="1">
      <c r="A166" s="325" t="s">
        <v>859</v>
      </c>
      <c r="B166" s="420" t="s">
        <v>860</v>
      </c>
      <c r="C166" s="420" t="s">
        <v>857</v>
      </c>
      <c r="D166" s="420" t="s">
        <v>858</v>
      </c>
      <c r="E166" s="420" t="s">
        <v>1002</v>
      </c>
      <c r="F166" s="420"/>
      <c r="G166" s="413" t="s">
        <v>1197</v>
      </c>
      <c r="H166" s="413"/>
      <c r="I166" s="420" t="s">
        <v>485</v>
      </c>
      <c r="J166" s="413" t="s">
        <v>1198</v>
      </c>
      <c r="K166" s="413"/>
      <c r="L166" s="413" t="s">
        <v>1199</v>
      </c>
      <c r="M166" s="413" t="s">
        <v>1200</v>
      </c>
    </row>
    <row r="167" spans="1:13" ht="35.25" customHeight="1">
      <c r="A167" s="325"/>
      <c r="B167" s="420"/>
      <c r="C167" s="420"/>
      <c r="D167" s="420"/>
      <c r="E167" s="202" t="s">
        <v>1044</v>
      </c>
      <c r="F167" s="202" t="s">
        <v>1045</v>
      </c>
      <c r="G167" s="231" t="s">
        <v>1201</v>
      </c>
      <c r="H167" s="231" t="s">
        <v>1202</v>
      </c>
      <c r="I167" s="420"/>
      <c r="J167" s="232" t="s">
        <v>1043</v>
      </c>
      <c r="K167" s="267" t="s">
        <v>1259</v>
      </c>
      <c r="L167" s="413"/>
      <c r="M167" s="413"/>
    </row>
    <row r="168" spans="1:13" s="211" customFormat="1" ht="75.75" customHeight="1">
      <c r="A168" s="334" t="s">
        <v>966</v>
      </c>
      <c r="B168" s="251" t="s">
        <v>990</v>
      </c>
      <c r="C168" s="251" t="s">
        <v>991</v>
      </c>
      <c r="D168" s="251" t="s">
        <v>1036</v>
      </c>
      <c r="E168" s="255">
        <v>0</v>
      </c>
      <c r="F168" s="254">
        <f>5/5</f>
        <v>1</v>
      </c>
      <c r="G168" s="262">
        <v>1</v>
      </c>
      <c r="H168" s="260" t="s">
        <v>1270</v>
      </c>
      <c r="I168" s="251" t="s">
        <v>246</v>
      </c>
      <c r="J168" s="251" t="s">
        <v>1026</v>
      </c>
      <c r="K168" s="268" t="s">
        <v>1227</v>
      </c>
      <c r="L168" s="424">
        <f>(G168+G169+G170+G171+G172)/5</f>
        <v>0.74</v>
      </c>
      <c r="M168" s="329">
        <v>5</v>
      </c>
    </row>
    <row r="169" spans="1:13" s="211" customFormat="1" ht="136.5" customHeight="1">
      <c r="A169" s="458"/>
      <c r="B169" s="251" t="s">
        <v>936</v>
      </c>
      <c r="C169" s="251" t="s">
        <v>992</v>
      </c>
      <c r="D169" s="204" t="s">
        <v>908</v>
      </c>
      <c r="E169" s="205">
        <v>0.8</v>
      </c>
      <c r="F169" s="205">
        <v>1</v>
      </c>
      <c r="G169" s="200">
        <v>1</v>
      </c>
      <c r="H169" s="260" t="s">
        <v>1251</v>
      </c>
      <c r="I169" s="251" t="s">
        <v>909</v>
      </c>
      <c r="J169" s="256" t="s">
        <v>1069</v>
      </c>
      <c r="K169" s="268" t="s">
        <v>1227</v>
      </c>
      <c r="L169" s="425"/>
      <c r="M169" s="475"/>
    </row>
    <row r="170" spans="1:13" s="211" customFormat="1" ht="77.25" customHeight="1">
      <c r="A170" s="458"/>
      <c r="B170" s="51" t="s">
        <v>910</v>
      </c>
      <c r="C170" s="197" t="s">
        <v>1145</v>
      </c>
      <c r="D170" s="203" t="s">
        <v>993</v>
      </c>
      <c r="E170" s="252">
        <v>0</v>
      </c>
      <c r="F170" s="200">
        <f>3/3</f>
        <v>1</v>
      </c>
      <c r="G170" s="200">
        <v>0</v>
      </c>
      <c r="H170" s="260" t="s">
        <v>1274</v>
      </c>
      <c r="I170" s="251" t="s">
        <v>911</v>
      </c>
      <c r="J170" s="256" t="s">
        <v>1068</v>
      </c>
      <c r="K170" s="268" t="s">
        <v>1227</v>
      </c>
      <c r="L170" s="425"/>
      <c r="M170" s="475"/>
    </row>
    <row r="171" spans="1:13" s="211" customFormat="1" ht="69" customHeight="1">
      <c r="A171" s="458"/>
      <c r="B171" s="334" t="s">
        <v>961</v>
      </c>
      <c r="C171" s="251" t="s">
        <v>927</v>
      </c>
      <c r="D171" s="204" t="s">
        <v>929</v>
      </c>
      <c r="E171" s="252">
        <v>0</v>
      </c>
      <c r="F171" s="254">
        <v>1</v>
      </c>
      <c r="G171" s="200">
        <v>1</v>
      </c>
      <c r="H171" s="260" t="s">
        <v>1245</v>
      </c>
      <c r="I171" s="251" t="s">
        <v>911</v>
      </c>
      <c r="J171" s="256" t="s">
        <v>1070</v>
      </c>
      <c r="K171" s="268" t="s">
        <v>1227</v>
      </c>
      <c r="L171" s="425"/>
      <c r="M171" s="475"/>
    </row>
    <row r="172" spans="1:13" s="211" customFormat="1" ht="153" customHeight="1">
      <c r="A172" s="458"/>
      <c r="B172" s="334"/>
      <c r="C172" s="251" t="s">
        <v>1232</v>
      </c>
      <c r="D172" s="251" t="s">
        <v>976</v>
      </c>
      <c r="E172" s="255">
        <v>0</v>
      </c>
      <c r="F172" s="205">
        <v>1</v>
      </c>
      <c r="G172" s="205">
        <v>0.7</v>
      </c>
      <c r="H172" s="309" t="s">
        <v>1271</v>
      </c>
      <c r="I172" s="251" t="s">
        <v>911</v>
      </c>
      <c r="J172" s="256" t="s">
        <v>1028</v>
      </c>
      <c r="K172" s="324" t="s">
        <v>1227</v>
      </c>
      <c r="L172" s="426"/>
      <c r="M172" s="476"/>
    </row>
    <row r="173" spans="1:13" s="211" customFormat="1" ht="24" customHeight="1">
      <c r="A173" s="421" t="s">
        <v>918</v>
      </c>
      <c r="B173" s="422"/>
      <c r="C173" s="422"/>
      <c r="D173" s="422"/>
      <c r="E173" s="422"/>
      <c r="F173" s="422"/>
      <c r="G173" s="422"/>
      <c r="H173" s="422"/>
      <c r="I173" s="422"/>
      <c r="J173" s="422"/>
      <c r="K173" s="422"/>
      <c r="L173" s="422"/>
      <c r="M173" s="423"/>
    </row>
    <row r="174" spans="1:13" s="211" customFormat="1" ht="33.75" customHeight="1">
      <c r="A174" s="414" t="s">
        <v>1156</v>
      </c>
      <c r="B174" s="415"/>
      <c r="C174" s="415"/>
      <c r="D174" s="415"/>
      <c r="E174" s="415"/>
      <c r="F174" s="415"/>
      <c r="G174" s="415"/>
      <c r="H174" s="415"/>
      <c r="I174" s="415"/>
      <c r="J174" s="415"/>
      <c r="K174" s="415"/>
      <c r="L174" s="415"/>
      <c r="M174" s="416"/>
    </row>
    <row r="175" spans="1:13" ht="24.75" customHeight="1">
      <c r="A175" s="325" t="s">
        <v>859</v>
      </c>
      <c r="B175" s="420" t="s">
        <v>860</v>
      </c>
      <c r="C175" s="420" t="s">
        <v>857</v>
      </c>
      <c r="D175" s="420" t="s">
        <v>858</v>
      </c>
      <c r="E175" s="420" t="s">
        <v>1002</v>
      </c>
      <c r="F175" s="420"/>
      <c r="G175" s="413" t="s">
        <v>1197</v>
      </c>
      <c r="H175" s="413"/>
      <c r="I175" s="420" t="s">
        <v>485</v>
      </c>
      <c r="J175" s="413" t="s">
        <v>1198</v>
      </c>
      <c r="K175" s="413"/>
      <c r="L175" s="413" t="s">
        <v>1199</v>
      </c>
      <c r="M175" s="413" t="s">
        <v>1200</v>
      </c>
    </row>
    <row r="176" spans="1:13" ht="35.25" customHeight="1">
      <c r="A176" s="325"/>
      <c r="B176" s="420"/>
      <c r="C176" s="420"/>
      <c r="D176" s="420"/>
      <c r="E176" s="202" t="s">
        <v>1044</v>
      </c>
      <c r="F176" s="202" t="s">
        <v>1045</v>
      </c>
      <c r="G176" s="231" t="s">
        <v>1201</v>
      </c>
      <c r="H176" s="231" t="s">
        <v>1202</v>
      </c>
      <c r="I176" s="420"/>
      <c r="J176" s="232" t="s">
        <v>1043</v>
      </c>
      <c r="K176" s="267" t="s">
        <v>1259</v>
      </c>
      <c r="L176" s="413"/>
      <c r="M176" s="413"/>
    </row>
    <row r="177" spans="1:13" s="211" customFormat="1" ht="100.5" customHeight="1">
      <c r="A177" s="334" t="s">
        <v>966</v>
      </c>
      <c r="B177" s="334" t="s">
        <v>121</v>
      </c>
      <c r="C177" s="203" t="s">
        <v>1071</v>
      </c>
      <c r="D177" s="251" t="s">
        <v>1040</v>
      </c>
      <c r="E177" s="252">
        <v>0</v>
      </c>
      <c r="F177" s="205">
        <v>1</v>
      </c>
      <c r="G177" s="266">
        <v>1</v>
      </c>
      <c r="H177" s="265" t="s">
        <v>1319</v>
      </c>
      <c r="I177" s="251" t="s">
        <v>123</v>
      </c>
      <c r="J177" s="251" t="s">
        <v>1075</v>
      </c>
      <c r="K177" s="268" t="s">
        <v>1227</v>
      </c>
      <c r="L177" s="428">
        <f>(G177+G178+G179+G180+G181+G182)/6</f>
        <v>0.9916666666666667</v>
      </c>
      <c r="M177" s="417">
        <v>6</v>
      </c>
    </row>
    <row r="178" spans="1:13" s="211" customFormat="1" ht="75.75" customHeight="1">
      <c r="A178" s="427"/>
      <c r="B178" s="334"/>
      <c r="C178" s="203" t="s">
        <v>1072</v>
      </c>
      <c r="D178" s="203" t="s">
        <v>1073</v>
      </c>
      <c r="E178" s="252">
        <v>0</v>
      </c>
      <c r="F178" s="205">
        <v>1</v>
      </c>
      <c r="G178" s="266">
        <v>1</v>
      </c>
      <c r="H178" s="265" t="s">
        <v>1320</v>
      </c>
      <c r="I178" s="251" t="s">
        <v>123</v>
      </c>
      <c r="J178" s="251" t="s">
        <v>1074</v>
      </c>
      <c r="K178" s="268" t="s">
        <v>1227</v>
      </c>
      <c r="L178" s="429"/>
      <c r="M178" s="418"/>
    </row>
    <row r="179" spans="1:13" s="211" customFormat="1" ht="176.25" customHeight="1">
      <c r="A179" s="427"/>
      <c r="B179" s="334"/>
      <c r="C179" s="251" t="s">
        <v>1190</v>
      </c>
      <c r="D179" s="251" t="s">
        <v>937</v>
      </c>
      <c r="E179" s="252">
        <v>0</v>
      </c>
      <c r="F179" s="205">
        <v>1</v>
      </c>
      <c r="G179" s="266">
        <v>0.95</v>
      </c>
      <c r="H179" s="265" t="s">
        <v>1322</v>
      </c>
      <c r="I179" s="251" t="s">
        <v>123</v>
      </c>
      <c r="J179" s="251" t="s">
        <v>1074</v>
      </c>
      <c r="K179" s="268" t="s">
        <v>1227</v>
      </c>
      <c r="L179" s="429"/>
      <c r="M179" s="418"/>
    </row>
    <row r="180" spans="1:13" s="211" customFormat="1" ht="195" customHeight="1">
      <c r="A180" s="427"/>
      <c r="B180" s="335"/>
      <c r="C180" s="251" t="s">
        <v>913</v>
      </c>
      <c r="D180" s="204" t="s">
        <v>1273</v>
      </c>
      <c r="E180" s="252">
        <v>0</v>
      </c>
      <c r="F180" s="205">
        <v>1</v>
      </c>
      <c r="G180" s="266">
        <f>30/30</f>
        <v>1</v>
      </c>
      <c r="H180" s="265" t="s">
        <v>1367</v>
      </c>
      <c r="I180" s="251" t="s">
        <v>334</v>
      </c>
      <c r="J180" s="251" t="s">
        <v>1074</v>
      </c>
      <c r="K180" s="268" t="s">
        <v>1227</v>
      </c>
      <c r="L180" s="429"/>
      <c r="M180" s="418"/>
    </row>
    <row r="181" spans="1:13" s="211" customFormat="1" ht="80.25" customHeight="1">
      <c r="A181" s="334" t="s">
        <v>966</v>
      </c>
      <c r="B181" s="334" t="s">
        <v>961</v>
      </c>
      <c r="C181" s="251" t="s">
        <v>927</v>
      </c>
      <c r="D181" s="204" t="s">
        <v>929</v>
      </c>
      <c r="E181" s="252">
        <v>0</v>
      </c>
      <c r="F181" s="254">
        <v>1</v>
      </c>
      <c r="G181" s="266">
        <v>1</v>
      </c>
      <c r="H181" s="265" t="s">
        <v>1323</v>
      </c>
      <c r="I181" s="251" t="s">
        <v>334</v>
      </c>
      <c r="J181" s="251" t="s">
        <v>1035</v>
      </c>
      <c r="K181" s="268" t="s">
        <v>1227</v>
      </c>
      <c r="L181" s="429"/>
      <c r="M181" s="418"/>
    </row>
    <row r="182" spans="1:13" s="211" customFormat="1" ht="151.5" customHeight="1">
      <c r="A182" s="427"/>
      <c r="B182" s="427"/>
      <c r="C182" s="251" t="s">
        <v>1232</v>
      </c>
      <c r="D182" s="251" t="s">
        <v>924</v>
      </c>
      <c r="E182" s="255">
        <v>0</v>
      </c>
      <c r="F182" s="205">
        <v>1</v>
      </c>
      <c r="G182" s="266">
        <v>1</v>
      </c>
      <c r="H182" s="265" t="s">
        <v>1272</v>
      </c>
      <c r="I182" s="251" t="s">
        <v>334</v>
      </c>
      <c r="J182" s="256" t="s">
        <v>1027</v>
      </c>
      <c r="K182" s="268" t="s">
        <v>1227</v>
      </c>
      <c r="L182" s="430"/>
      <c r="M182" s="419"/>
    </row>
    <row r="183" spans="1:13" s="211" customFormat="1" ht="25.5" customHeight="1">
      <c r="A183" s="421" t="s">
        <v>919</v>
      </c>
      <c r="B183" s="422"/>
      <c r="C183" s="422"/>
      <c r="D183" s="422"/>
      <c r="E183" s="422"/>
      <c r="F183" s="422"/>
      <c r="G183" s="422"/>
      <c r="H183" s="422"/>
      <c r="I183" s="422"/>
      <c r="J183" s="422"/>
      <c r="K183" s="422"/>
      <c r="L183" s="422"/>
      <c r="M183" s="423"/>
    </row>
    <row r="184" spans="1:13" s="211" customFormat="1" ht="33.75" customHeight="1">
      <c r="A184" s="414" t="s">
        <v>1157</v>
      </c>
      <c r="B184" s="415"/>
      <c r="C184" s="415"/>
      <c r="D184" s="415"/>
      <c r="E184" s="415"/>
      <c r="F184" s="415"/>
      <c r="G184" s="415"/>
      <c r="H184" s="415"/>
      <c r="I184" s="415"/>
      <c r="J184" s="415"/>
      <c r="K184" s="415"/>
      <c r="L184" s="415"/>
      <c r="M184" s="416"/>
    </row>
    <row r="185" spans="1:13" ht="24.75" customHeight="1">
      <c r="A185" s="325" t="s">
        <v>859</v>
      </c>
      <c r="B185" s="420" t="s">
        <v>860</v>
      </c>
      <c r="C185" s="420" t="s">
        <v>857</v>
      </c>
      <c r="D185" s="420" t="s">
        <v>858</v>
      </c>
      <c r="E185" s="420" t="s">
        <v>1002</v>
      </c>
      <c r="F185" s="420"/>
      <c r="G185" s="413" t="s">
        <v>1197</v>
      </c>
      <c r="H185" s="413"/>
      <c r="I185" s="420" t="s">
        <v>485</v>
      </c>
      <c r="J185" s="413" t="s">
        <v>1198</v>
      </c>
      <c r="K185" s="413"/>
      <c r="L185" s="413" t="s">
        <v>1199</v>
      </c>
      <c r="M185" s="413" t="s">
        <v>1200</v>
      </c>
    </row>
    <row r="186" spans="1:13" ht="35.25" customHeight="1">
      <c r="A186" s="325"/>
      <c r="B186" s="420"/>
      <c r="C186" s="420"/>
      <c r="D186" s="420"/>
      <c r="E186" s="202" t="s">
        <v>1044</v>
      </c>
      <c r="F186" s="202" t="s">
        <v>1045</v>
      </c>
      <c r="G186" s="231" t="s">
        <v>1201</v>
      </c>
      <c r="H186" s="231" t="s">
        <v>1202</v>
      </c>
      <c r="I186" s="420"/>
      <c r="J186" s="232" t="s">
        <v>1043</v>
      </c>
      <c r="K186" s="267" t="s">
        <v>1259</v>
      </c>
      <c r="L186" s="413"/>
      <c r="M186" s="413"/>
    </row>
    <row r="187" spans="1:13" ht="200.25" customHeight="1">
      <c r="A187" s="334" t="s">
        <v>912</v>
      </c>
      <c r="B187" s="251" t="s">
        <v>124</v>
      </c>
      <c r="C187" s="251" t="s">
        <v>125</v>
      </c>
      <c r="D187" s="204" t="s">
        <v>1246</v>
      </c>
      <c r="E187" s="252">
        <v>0</v>
      </c>
      <c r="F187" s="254">
        <v>1</v>
      </c>
      <c r="G187" s="262">
        <v>1</v>
      </c>
      <c r="H187" s="264" t="s">
        <v>1368</v>
      </c>
      <c r="I187" s="251" t="s">
        <v>994</v>
      </c>
      <c r="J187" s="251" t="s">
        <v>1075</v>
      </c>
      <c r="K187" s="268" t="s">
        <v>1227</v>
      </c>
      <c r="L187" s="424">
        <f>(G187+G188+G189)/3</f>
        <v>1</v>
      </c>
      <c r="M187" s="417">
        <v>3</v>
      </c>
    </row>
    <row r="188" spans="1:13" ht="74.25" customHeight="1">
      <c r="A188" s="334"/>
      <c r="B188" s="334" t="s">
        <v>961</v>
      </c>
      <c r="C188" s="251" t="s">
        <v>927</v>
      </c>
      <c r="D188" s="204" t="s">
        <v>929</v>
      </c>
      <c r="E188" s="252">
        <v>0</v>
      </c>
      <c r="F188" s="254">
        <v>1</v>
      </c>
      <c r="G188" s="262">
        <v>1</v>
      </c>
      <c r="H188" s="260" t="s">
        <v>1343</v>
      </c>
      <c r="I188" s="251" t="s">
        <v>994</v>
      </c>
      <c r="J188" s="256" t="s">
        <v>1078</v>
      </c>
      <c r="K188" s="268" t="s">
        <v>1227</v>
      </c>
      <c r="L188" s="425"/>
      <c r="M188" s="418"/>
    </row>
    <row r="189" spans="1:13" ht="96">
      <c r="A189" s="334"/>
      <c r="B189" s="334"/>
      <c r="C189" s="251" t="s">
        <v>1232</v>
      </c>
      <c r="D189" s="251" t="s">
        <v>924</v>
      </c>
      <c r="E189" s="255">
        <v>0</v>
      </c>
      <c r="F189" s="205">
        <v>1</v>
      </c>
      <c r="G189" s="262">
        <v>1</v>
      </c>
      <c r="H189" s="260" t="s">
        <v>1247</v>
      </c>
      <c r="I189" s="251" t="s">
        <v>994</v>
      </c>
      <c r="J189" s="256" t="s">
        <v>1024</v>
      </c>
      <c r="K189" s="268" t="s">
        <v>1227</v>
      </c>
      <c r="L189" s="426"/>
      <c r="M189" s="419"/>
    </row>
    <row r="190" spans="1:9" ht="12" customHeight="1">
      <c r="A190" s="453"/>
      <c r="B190" s="453"/>
      <c r="C190" s="453"/>
      <c r="D190" s="453"/>
      <c r="E190" s="453"/>
      <c r="F190" s="453"/>
      <c r="G190" s="453"/>
      <c r="H190" s="453"/>
      <c r="I190" s="453"/>
    </row>
    <row r="191" spans="1:13" ht="12" customHeight="1">
      <c r="A191" s="453" t="s">
        <v>1144</v>
      </c>
      <c r="B191" s="453"/>
      <c r="C191" s="453"/>
      <c r="D191" s="453"/>
      <c r="E191" s="453"/>
      <c r="F191" s="453"/>
      <c r="G191" s="453"/>
      <c r="H191" s="453"/>
      <c r="I191" s="453"/>
      <c r="L191" s="271">
        <f>(L10+L22+L32+L53+L67+L79+L93+L102+L113+L131+L136+L147+L160+L168+L177+L187)/16</f>
        <v>0.8995082362288356</v>
      </c>
      <c r="M191" s="270">
        <f>M10+M22+M32+M53+M67+M79+M93+M102+M113+M131+M136+M147+M160+M168+M177+M187</f>
        <v>122</v>
      </c>
    </row>
    <row r="192" spans="1:9" ht="12" customHeight="1">
      <c r="A192" s="453"/>
      <c r="B192" s="453"/>
      <c r="C192" s="453"/>
      <c r="D192" s="453"/>
      <c r="E192" s="453"/>
      <c r="F192" s="453"/>
      <c r="G192" s="453"/>
      <c r="H192" s="453"/>
      <c r="I192" s="453"/>
    </row>
    <row r="193" ht="12">
      <c r="A193" s="208" t="s">
        <v>1391</v>
      </c>
    </row>
    <row r="194" spans="6:13" ht="12">
      <c r="F194" s="216"/>
      <c r="G194" s="216"/>
      <c r="H194" s="217"/>
      <c r="I194" s="218"/>
      <c r="J194" s="269"/>
      <c r="K194" s="269"/>
      <c r="L194" s="269"/>
      <c r="M194" s="269"/>
    </row>
    <row r="195" spans="6:13" ht="12">
      <c r="F195" s="216"/>
      <c r="G195" s="216"/>
      <c r="H195" s="217"/>
      <c r="I195" s="218"/>
      <c r="J195" s="269"/>
      <c r="K195" s="269"/>
      <c r="L195" s="269"/>
      <c r="M195" s="269"/>
    </row>
    <row r="196" spans="6:13" ht="12">
      <c r="F196" s="453"/>
      <c r="G196" s="453"/>
      <c r="H196" s="453"/>
      <c r="I196" s="453"/>
      <c r="J196" s="269"/>
      <c r="K196" s="269"/>
      <c r="L196" s="269"/>
      <c r="M196" s="269"/>
    </row>
    <row r="197" spans="6:13" ht="12">
      <c r="F197" s="216"/>
      <c r="G197" s="453"/>
      <c r="H197" s="453"/>
      <c r="I197" s="453"/>
      <c r="J197" s="269"/>
      <c r="K197" s="269"/>
      <c r="L197" s="269"/>
      <c r="M197" s="269"/>
    </row>
  </sheetData>
  <sheetProtection/>
  <mergeCells count="290">
    <mergeCell ref="M113:M130"/>
    <mergeCell ref="F35:F36"/>
    <mergeCell ref="M185:M186"/>
    <mergeCell ref="M168:M172"/>
    <mergeCell ref="E160:E161"/>
    <mergeCell ref="F160:F161"/>
    <mergeCell ref="G160:G161"/>
    <mergeCell ref="J160:J161"/>
    <mergeCell ref="K160:K161"/>
    <mergeCell ref="L168:L172"/>
    <mergeCell ref="G185:H185"/>
    <mergeCell ref="L187:L189"/>
    <mergeCell ref="M187:M189"/>
    <mergeCell ref="A173:M173"/>
    <mergeCell ref="C160:C161"/>
    <mergeCell ref="D160:D161"/>
    <mergeCell ref="G166:H166"/>
    <mergeCell ref="A177:A180"/>
    <mergeCell ref="B177:B180"/>
    <mergeCell ref="B181:B182"/>
    <mergeCell ref="C185:C186"/>
    <mergeCell ref="J185:K185"/>
    <mergeCell ref="B185:B186"/>
    <mergeCell ref="I185:I186"/>
    <mergeCell ref="E185:F185"/>
    <mergeCell ref="M77:M78"/>
    <mergeCell ref="A187:A189"/>
    <mergeCell ref="L185:L186"/>
    <mergeCell ref="B100:B101"/>
    <mergeCell ref="J145:K145"/>
    <mergeCell ref="L145:L146"/>
    <mergeCell ref="G145:H145"/>
    <mergeCell ref="G100:H100"/>
    <mergeCell ref="J100:K100"/>
    <mergeCell ref="M67:M74"/>
    <mergeCell ref="L67:L74"/>
    <mergeCell ref="A144:M144"/>
    <mergeCell ref="J77:K77"/>
    <mergeCell ref="B67:B71"/>
    <mergeCell ref="C79:C81"/>
    <mergeCell ref="L113:L130"/>
    <mergeCell ref="B53:B55"/>
    <mergeCell ref="A110:M110"/>
    <mergeCell ref="B102:B107"/>
    <mergeCell ref="B22:B26"/>
    <mergeCell ref="A30:A31"/>
    <mergeCell ref="M79:M88"/>
    <mergeCell ref="A82:A85"/>
    <mergeCell ref="C77:C78"/>
    <mergeCell ref="G35:G36"/>
    <mergeCell ref="L53:L62"/>
    <mergeCell ref="M53:M62"/>
    <mergeCell ref="A63:M63"/>
    <mergeCell ref="A64:M64"/>
    <mergeCell ref="E51:F51"/>
    <mergeCell ref="B34:B36"/>
    <mergeCell ref="C35:C36"/>
    <mergeCell ref="D35:D36"/>
    <mergeCell ref="E35:E36"/>
    <mergeCell ref="A40:A46"/>
    <mergeCell ref="A37:A39"/>
    <mergeCell ref="I30:I31"/>
    <mergeCell ref="I35:I36"/>
    <mergeCell ref="J35:J36"/>
    <mergeCell ref="K35:K36"/>
    <mergeCell ref="A32:A36"/>
    <mergeCell ref="A91:A92"/>
    <mergeCell ref="A86:A88"/>
    <mergeCell ref="A67:A73"/>
    <mergeCell ref="B77:B78"/>
    <mergeCell ref="B38:B39"/>
    <mergeCell ref="B140:B141"/>
    <mergeCell ref="A133:M133"/>
    <mergeCell ref="B79:B81"/>
    <mergeCell ref="M100:M101"/>
    <mergeCell ref="C102:C106"/>
    <mergeCell ref="C100:C101"/>
    <mergeCell ref="L79:L88"/>
    <mergeCell ref="A132:M132"/>
    <mergeCell ref="B134:B135"/>
    <mergeCell ref="C134:C135"/>
    <mergeCell ref="D65:D66"/>
    <mergeCell ref="C68:C71"/>
    <mergeCell ref="A76:M76"/>
    <mergeCell ref="A111:A112"/>
    <mergeCell ref="B111:B112"/>
    <mergeCell ref="J65:K65"/>
    <mergeCell ref="L65:L66"/>
    <mergeCell ref="I65:I66"/>
    <mergeCell ref="M65:M66"/>
    <mergeCell ref="A77:A78"/>
    <mergeCell ref="A134:A135"/>
    <mergeCell ref="A93:A97"/>
    <mergeCell ref="L100:L101"/>
    <mergeCell ref="E134:F134"/>
    <mergeCell ref="C111:C112"/>
    <mergeCell ref="D134:D135"/>
    <mergeCell ref="A109:M109"/>
    <mergeCell ref="L134:L135"/>
    <mergeCell ref="A98:M98"/>
    <mergeCell ref="A99:M99"/>
    <mergeCell ref="G197:I197"/>
    <mergeCell ref="F196:I196"/>
    <mergeCell ref="A191:I191"/>
    <mergeCell ref="A192:I192"/>
    <mergeCell ref="A143:M143"/>
    <mergeCell ref="A102:A108"/>
    <mergeCell ref="M102:M108"/>
    <mergeCell ref="M134:M135"/>
    <mergeCell ref="L136:L142"/>
    <mergeCell ref="A145:A146"/>
    <mergeCell ref="M160:M163"/>
    <mergeCell ref="A164:M164"/>
    <mergeCell ref="A165:M165"/>
    <mergeCell ref="E175:F175"/>
    <mergeCell ref="A154:A155"/>
    <mergeCell ref="L175:L176"/>
    <mergeCell ref="E166:F166"/>
    <mergeCell ref="A157:M157"/>
    <mergeCell ref="L158:L159"/>
    <mergeCell ref="I160:I161"/>
    <mergeCell ref="A184:M184"/>
    <mergeCell ref="D166:D167"/>
    <mergeCell ref="A185:A186"/>
    <mergeCell ref="D145:D146"/>
    <mergeCell ref="M175:M176"/>
    <mergeCell ref="A147:A153"/>
    <mergeCell ref="D158:D159"/>
    <mergeCell ref="A175:A176"/>
    <mergeCell ref="C158:C159"/>
    <mergeCell ref="B175:B176"/>
    <mergeCell ref="B147:B149"/>
    <mergeCell ref="B145:B146"/>
    <mergeCell ref="C147:C148"/>
    <mergeCell ref="B188:B189"/>
    <mergeCell ref="B166:B167"/>
    <mergeCell ref="A181:A182"/>
    <mergeCell ref="B171:B172"/>
    <mergeCell ref="A166:A167"/>
    <mergeCell ref="A168:A172"/>
    <mergeCell ref="A183:M183"/>
    <mergeCell ref="B160:B161"/>
    <mergeCell ref="C175:C176"/>
    <mergeCell ref="L166:L167"/>
    <mergeCell ref="A156:M156"/>
    <mergeCell ref="J175:K175"/>
    <mergeCell ref="G175:H175"/>
    <mergeCell ref="I175:I176"/>
    <mergeCell ref="A174:M174"/>
    <mergeCell ref="J166:K166"/>
    <mergeCell ref="E65:F65"/>
    <mergeCell ref="L77:L78"/>
    <mergeCell ref="J91:K91"/>
    <mergeCell ref="G77:H77"/>
    <mergeCell ref="M51:M52"/>
    <mergeCell ref="A89:M89"/>
    <mergeCell ref="A90:M90"/>
    <mergeCell ref="I91:I92"/>
    <mergeCell ref="D77:D78"/>
    <mergeCell ref="G65:H65"/>
    <mergeCell ref="D175:D176"/>
    <mergeCell ref="A53:A55"/>
    <mergeCell ref="A56:A62"/>
    <mergeCell ref="J111:K111"/>
    <mergeCell ref="L111:L112"/>
    <mergeCell ref="E77:F77"/>
    <mergeCell ref="C166:C167"/>
    <mergeCell ref="A79:A81"/>
    <mergeCell ref="L91:L92"/>
    <mergeCell ref="I77:I78"/>
    <mergeCell ref="D51:D52"/>
    <mergeCell ref="C65:C66"/>
    <mergeCell ref="A75:M75"/>
    <mergeCell ref="B51:B52"/>
    <mergeCell ref="B40:B44"/>
    <mergeCell ref="B47:B48"/>
    <mergeCell ref="A65:A66"/>
    <mergeCell ref="B61:B62"/>
    <mergeCell ref="M32:M48"/>
    <mergeCell ref="C51:C52"/>
    <mergeCell ref="A51:A52"/>
    <mergeCell ref="A47:A48"/>
    <mergeCell ref="B65:B66"/>
    <mergeCell ref="A22:A27"/>
    <mergeCell ref="D20:D21"/>
    <mergeCell ref="A49:M49"/>
    <mergeCell ref="L20:L21"/>
    <mergeCell ref="M20:M21"/>
    <mergeCell ref="G30:H30"/>
    <mergeCell ref="C42:C43"/>
    <mergeCell ref="B13:B17"/>
    <mergeCell ref="C20:C21"/>
    <mergeCell ref="B30:B31"/>
    <mergeCell ref="C30:C31"/>
    <mergeCell ref="B20:B21"/>
    <mergeCell ref="D30:D31"/>
    <mergeCell ref="A29:M29"/>
    <mergeCell ref="J20:K20"/>
    <mergeCell ref="C13:C14"/>
    <mergeCell ref="A20:A21"/>
    <mergeCell ref="A190:I190"/>
    <mergeCell ref="D185:D186"/>
    <mergeCell ref="A100:A101"/>
    <mergeCell ref="B158:B159"/>
    <mergeCell ref="I100:I101"/>
    <mergeCell ref="G91:H91"/>
    <mergeCell ref="C91:C92"/>
    <mergeCell ref="B91:B92"/>
    <mergeCell ref="H160:H161"/>
    <mergeCell ref="I111:I112"/>
    <mergeCell ref="J30:K30"/>
    <mergeCell ref="L30:L31"/>
    <mergeCell ref="M30:M31"/>
    <mergeCell ref="A28:M28"/>
    <mergeCell ref="G20:H20"/>
    <mergeCell ref="I20:I21"/>
    <mergeCell ref="E20:F20"/>
    <mergeCell ref="E30:F30"/>
    <mergeCell ref="L22:L27"/>
    <mergeCell ref="M22:M27"/>
    <mergeCell ref="C3:J3"/>
    <mergeCell ref="K3:M3"/>
    <mergeCell ref="A7:A8"/>
    <mergeCell ref="B7:B8"/>
    <mergeCell ref="C7:C8"/>
    <mergeCell ref="D7:D8"/>
    <mergeCell ref="E7:F7"/>
    <mergeCell ref="I7:I8"/>
    <mergeCell ref="A4:M4"/>
    <mergeCell ref="A1:B3"/>
    <mergeCell ref="C1:J1"/>
    <mergeCell ref="K1:M1"/>
    <mergeCell ref="C2:J2"/>
    <mergeCell ref="K2:M2"/>
    <mergeCell ref="I51:I52"/>
    <mergeCell ref="J51:K51"/>
    <mergeCell ref="L51:L52"/>
    <mergeCell ref="G51:H51"/>
    <mergeCell ref="L32:L48"/>
    <mergeCell ref="A5:M5"/>
    <mergeCell ref="M91:M92"/>
    <mergeCell ref="D111:D112"/>
    <mergeCell ref="G111:H111"/>
    <mergeCell ref="D91:D92"/>
    <mergeCell ref="E91:F91"/>
    <mergeCell ref="M93:M97"/>
    <mergeCell ref="L93:L97"/>
    <mergeCell ref="L102:L108"/>
    <mergeCell ref="M111:M112"/>
    <mergeCell ref="E111:F111"/>
    <mergeCell ref="C145:C146"/>
    <mergeCell ref="M158:M159"/>
    <mergeCell ref="L147:L155"/>
    <mergeCell ref="G158:H158"/>
    <mergeCell ref="E100:F100"/>
    <mergeCell ref="D100:D101"/>
    <mergeCell ref="J134:K134"/>
    <mergeCell ref="G134:H134"/>
    <mergeCell ref="I134:I135"/>
    <mergeCell ref="J136:J140"/>
    <mergeCell ref="M166:M167"/>
    <mergeCell ref="I166:I167"/>
    <mergeCell ref="I158:I159"/>
    <mergeCell ref="E145:F145"/>
    <mergeCell ref="M147:M155"/>
    <mergeCell ref="M177:M182"/>
    <mergeCell ref="L177:L182"/>
    <mergeCell ref="L160:L163"/>
    <mergeCell ref="M145:M146"/>
    <mergeCell ref="I145:I146"/>
    <mergeCell ref="A6:M6"/>
    <mergeCell ref="A18:M18"/>
    <mergeCell ref="A19:M19"/>
    <mergeCell ref="L10:L17"/>
    <mergeCell ref="M10:M17"/>
    <mergeCell ref="A9:A12"/>
    <mergeCell ref="A13:A17"/>
    <mergeCell ref="J7:K7"/>
    <mergeCell ref="G7:H7"/>
    <mergeCell ref="L7:L8"/>
    <mergeCell ref="M7:M8"/>
    <mergeCell ref="A50:M50"/>
    <mergeCell ref="A160:A163"/>
    <mergeCell ref="B154:B155"/>
    <mergeCell ref="A158:A159"/>
    <mergeCell ref="A136:A142"/>
    <mergeCell ref="J158:K158"/>
    <mergeCell ref="B151:B153"/>
    <mergeCell ref="M136:M142"/>
    <mergeCell ref="E158:F158"/>
  </mergeCells>
  <hyperlinks>
    <hyperlink ref="H14" r:id="rId1" display="https://spi.dnp.gov.co/&#10;Se han registrado dos seguimientos al Plan de Asistencia Técnica en la plataforma de la Secretaría de Planeación de Cundinamarca"/>
  </hyperlinks>
  <printOptions/>
  <pageMargins left="0.2362204724409449" right="0.2362204724409449" top="0.35433070866141736" bottom="0.15748031496062992" header="0.31496062992125984" footer="0.31496062992125984"/>
  <pageSetup horizontalDpi="600" verticalDpi="600" orientation="landscape" paperSize="5" scale="65" r:id="rId3"/>
  <headerFooter>
    <oddFooter>&amp;R&amp;P</oddFooter>
  </headerFooter>
  <rowBreaks count="7" manualBreakCount="7">
    <brk id="17" max="255" man="1"/>
    <brk id="27" max="255" man="1"/>
    <brk id="48" max="255" man="1"/>
    <brk id="62" max="255" man="1"/>
    <brk id="88" max="255" man="1"/>
    <brk id="97" max="255" man="1"/>
    <brk id="108"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Doris Analida Lozano Escobar</cp:lastModifiedBy>
  <cp:lastPrinted>2024-01-25T22:13:17Z</cp:lastPrinted>
  <dcterms:created xsi:type="dcterms:W3CDTF">2012-09-05T14:57:30Z</dcterms:created>
  <dcterms:modified xsi:type="dcterms:W3CDTF">2024-01-25T22:17:31Z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